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Т-пит'!$BS$58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<sst xmlns="http://schemas.openxmlformats.org/spreadsheetml/2006/main" count="11311" uniqueCount="2961">
  <si>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</si>
  <si>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</si>
  <si>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</si>
  <si>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</si>
  <si>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</si>
  <si>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</si>
  <si>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</si>
  <si>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</si>
  <si>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</si>
  <si>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</si>
  <si>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</si>
  <si>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</si>
  <si>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</si>
  <si>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</si>
  <si>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</si>
  <si>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</si>
  <si>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Северная Осетия-Алания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</si>
  <si>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</si>
  <si>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</si>
  <si>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</si>
  <si>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</si>
  <si>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</si>
  <si>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</si>
  <si>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</si>
  <si>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</si>
  <si>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</si>
  <si>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</si>
  <si>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</si>
  <si>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</si>
  <si>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</si>
  <si>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</si>
  <si>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</si>
  <si>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</si>
  <si>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</si>
  <si>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</si>
  <si>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</si>
  <si>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</si>
  <si>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</si>
  <si>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</si>
  <si>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</si>
  <si>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</si>
  <si>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xml:space="preserve">№ 70  </t>
  </si>
  <si>
    <t>Наименование органа регулирования, принявшего решение об утверждении тарифов</t>
  </si>
  <si>
    <t>Региональная служба по тарифам РСО-Алания</t>
  </si>
  <si>
    <t>Источник официального опубликования решения</t>
  </si>
  <si>
    <t>www.rst.alania.gov.ru</t>
  </si>
  <si>
    <t>Открывается, если Тип отчёта "изменения в раскрытой ранее информации"</t>
  </si>
  <si>
    <t>№ 146</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</si>
  <si>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</si>
  <si>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</si>
  <si>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</si>
  <si>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</si>
  <si>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</si>
  <si>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</si>
  <si>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</si>
  <si>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</si>
  <si>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</si>
  <si>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</si>
  <si>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</si>
  <si>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</si>
  <si>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</si>
  <si>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</si>
  <si>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</si>
  <si>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</si>
  <si>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</si>
  <si>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</si>
  <si>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</si>
  <si>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</si>
  <si>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</si>
  <si>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</si>
  <si>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</si>
  <si>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</si>
  <si>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357200,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</si>
  <si>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</si>
  <si>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</si>
  <si>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</si>
  <si>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</si>
  <si>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Можджер Мария Ильинична</t>
  </si>
  <si>
    <t>Должность</t>
  </si>
  <si>
    <t>Начальник отдела</t>
  </si>
  <si>
    <t>Контактный телефон</t>
  </si>
  <si>
    <t>8-879-22-4-76-82</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</si>
  <si>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</si>
  <si>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</si>
  <si>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</si>
  <si>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</si>
  <si>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</si>
  <si>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</si>
  <si>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</si>
  <si>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</si>
  <si>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</si>
  <si>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</si>
  <si>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</si>
  <si>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</si>
  <si>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</si>
  <si>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</si>
  <si>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</si>
  <si>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</si>
  <si>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</si>
  <si>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</si>
  <si>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</si>
  <si>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</si>
  <si>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Моздокский муниципальный район</t>
  </si>
  <si>
    <t>Город Моздок</t>
  </si>
  <si>
    <t>90630101</t>
  </si>
  <si>
    <t>2</t>
  </si>
  <si>
    <t>×</t>
  </si>
  <si>
    <t>70</t>
  </si>
  <si>
    <t>Новоосетинское</t>
  </si>
  <si>
    <t>90630435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</si>
  <si>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</si>
  <si>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</si>
  <si>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</si>
  <si>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</si>
  <si>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</si>
  <si>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</si>
  <si>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</si>
  <si>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</si>
  <si>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</si>
  <si>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</si>
  <si>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</si>
  <si>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</si>
  <si>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</si>
  <si>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</si>
  <si>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</si>
  <si>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</si>
  <si>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</si>
  <si>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</si>
  <si>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</si>
  <si>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</si>
  <si>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</si>
  <si>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</si>
  <si>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</si>
  <si>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</si>
  <si>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</si>
  <si>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</si>
  <si>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</si>
  <si>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</si>
  <si>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</si>
  <si>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</si>
  <si>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</si>
  <si>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</si>
  <si>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</si>
  <si>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</si>
  <si>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</si>
  <si>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</si>
  <si>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</si>
  <si>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</si>
  <si>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</si>
  <si>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</si>
  <si>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</si>
  <si>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</si>
  <si>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</si>
  <si>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</si>
  <si>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</si>
  <si>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</si>
  <si>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</si>
  <si>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</si>
  <si>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</si>
  <si>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</si>
  <si>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</si>
  <si>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</si>
  <si>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</si>
  <si>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</si>
  <si>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</si>
  <si>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</si>
  <si>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</si>
  <si>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</si>
  <si>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</si>
  <si>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</si>
  <si>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</si>
  <si>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</si>
  <si>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</si>
  <si>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</si>
  <si>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</si>
  <si>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</si>
  <si>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</si>
  <si>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</si>
  <si>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</si>
  <si>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</si>
  <si>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</si>
  <si>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</si>
  <si>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</si>
  <si>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</si>
  <si>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</si>
  <si>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</si>
  <si>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</si>
  <si>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</si>
  <si>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</si>
  <si>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</si>
  <si>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</si>
  <si>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</si>
  <si>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</si>
  <si>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</si>
  <si>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</si>
  <si>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</si>
  <si>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</si>
  <si>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</si>
  <si>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</si>
  <si>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</si>
  <si>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</si>
  <si>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</si>
  <si>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</si>
  <si>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</si>
  <si>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</si>
  <si>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</si>
  <si>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</si>
  <si>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</si>
  <si>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</si>
  <si>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</si>
  <si>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</si>
  <si>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</si>
  <si>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</si>
  <si>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</si>
  <si>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</si>
  <si>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</si>
  <si>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</si>
  <si>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</si>
  <si>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</si>
  <si>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</si>
  <si>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</si>
  <si>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</si>
  <si>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</si>
  <si>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</si>
  <si>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</si>
  <si>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</si>
  <si>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</si>
  <si>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</si>
  <si>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</si>
  <si>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</si>
  <si>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</si>
  <si>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</si>
  <si>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</si>
  <si>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</si>
  <si>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</si>
  <si>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</si>
  <si>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</si>
  <si>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</si>
  <si>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</si>
  <si>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</si>
  <si>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</si>
  <si>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</si>
  <si>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</si>
  <si>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</si>
  <si>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</si>
  <si>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</si>
  <si>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</si>
  <si>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</si>
  <si>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</si>
  <si>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</si>
  <si>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</si>
  <si>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</si>
  <si>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</si>
  <si>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</si>
  <si>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</si>
  <si>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</si>
  <si>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</si>
  <si>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</si>
  <si>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</si>
  <si>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</si>
  <si>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</si>
  <si>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</si>
  <si>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</si>
  <si>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</si>
  <si>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</si>
  <si>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</si>
  <si>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</si>
  <si>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</si>
  <si>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</si>
  <si>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</si>
  <si>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</si>
  <si>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</si>
  <si>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</si>
  <si>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</si>
  <si>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</si>
  <si>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</si>
  <si>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</si>
  <si>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</si>
  <si>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</si>
  <si>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</si>
  <si>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</si>
  <si>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</si>
  <si>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</si>
  <si>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</si>
  <si>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</si>
  <si>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</si>
  <si>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</si>
  <si>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</si>
  <si>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</si>
  <si>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</si>
  <si>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</si>
  <si>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</si>
  <si>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</si>
  <si>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</si>
  <si>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</si>
  <si>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</si>
  <si>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</si>
  <si>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</si>
  <si>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</si>
  <si>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</si>
  <si>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</si>
  <si>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</si>
  <si>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</si>
  <si>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</si>
  <si>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</si>
  <si>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</si>
  <si>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</si>
  <si>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</si>
  <si>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</si>
  <si>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</si>
  <si>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</si>
  <si>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</si>
  <si>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</si>
  <si>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</si>
  <si>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</si>
  <si>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</si>
  <si>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</si>
  <si>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</si>
  <si>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</si>
  <si>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</si>
  <si>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</si>
  <si>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</si>
  <si>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</si>
  <si>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</si>
  <si>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</si>
  <si>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</si>
  <si>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</si>
  <si>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</si>
  <si>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</si>
  <si>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</si>
  <si>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</si>
  <si>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</si>
  <si>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</si>
  <si>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</si>
  <si>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</si>
  <si>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</si>
  <si>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</si>
  <si>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</si>
  <si>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</si>
  <si>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</si>
  <si>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</si>
  <si>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</si>
  <si>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</si>
  <si>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</si>
  <si>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</si>
  <si>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</si>
  <si>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</si>
  <si>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</si>
  <si>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</si>
  <si>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</si>
  <si>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</si>
  <si>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</si>
  <si>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</si>
  <si>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</si>
  <si>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</si>
  <si>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</si>
  <si>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</si>
  <si>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</si>
  <si>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</si>
  <si>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</si>
  <si>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</si>
  <si>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</si>
  <si>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</si>
  <si>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</si>
  <si>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</si>
  <si>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</si>
  <si>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</si>
  <si>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</si>
  <si>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</si>
  <si>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</si>
  <si>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</si>
  <si>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</si>
  <si>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</si>
  <si>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</si>
  <si>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</si>
  <si>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</si>
  <si>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</si>
  <si>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</si>
  <si>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</si>
  <si>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</si>
  <si>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</si>
  <si>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</si>
  <si>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</si>
  <si>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</si>
  <si>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</si>
  <si>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</si>
  <si>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</si>
  <si>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</si>
  <si>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</si>
  <si>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</si>
  <si>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</si>
  <si>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</si>
  <si>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</si>
  <si>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</si>
  <si>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</si>
  <si>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</si>
  <si>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</si>
  <si>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</si>
  <si>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</si>
  <si>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</si>
  <si>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</si>
  <si>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</si>
  <si>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</si>
  <si>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</si>
  <si>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</si>
  <si>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</si>
  <si>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</si>
  <si>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</si>
  <si>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</si>
  <si>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</si>
  <si>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</si>
  <si>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</si>
  <si>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</si>
  <si>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</si>
  <si>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</si>
  <si>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</si>
  <si>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</si>
  <si>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</si>
  <si>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</si>
  <si>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</si>
  <si>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</si>
  <si>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</si>
  <si>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</si>
  <si>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</si>
  <si>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</si>
  <si>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</si>
  <si>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</si>
  <si>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</si>
  <si>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</si>
  <si>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</si>
  <si>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</si>
  <si>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</si>
  <si>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</si>
  <si>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</si>
  <si>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</si>
  <si>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</si>
  <si>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</si>
  <si>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</si>
  <si>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</si>
  <si>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</si>
  <si>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</si>
  <si>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</si>
  <si>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</si>
  <si>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</si>
  <si>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</si>
  <si>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</si>
  <si>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</si>
  <si>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</si>
  <si>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</si>
  <si>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</si>
  <si>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</si>
  <si>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</si>
  <si>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</si>
  <si>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</si>
  <si>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</si>
  <si>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</si>
  <si>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</si>
  <si>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</si>
  <si>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</si>
  <si>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</si>
  <si>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</si>
  <si>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</si>
  <si>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</si>
  <si>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</si>
  <si>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</si>
  <si>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</si>
  <si>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</si>
  <si>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</si>
  <si>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</si>
  <si>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</si>
  <si>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</si>
  <si>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</si>
  <si>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</si>
  <si>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</si>
  <si>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</si>
  <si>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</si>
  <si>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</si>
  <si>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</si>
  <si>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</si>
  <si>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</si>
  <si>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</si>
  <si>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</si>
  <si>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</si>
  <si>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</si>
  <si>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</si>
  <si>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</si>
  <si>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</si>
  <si>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</si>
  <si>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</si>
  <si>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</si>
  <si>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</si>
  <si>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</si>
  <si>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</si>
  <si>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</si>
  <si>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</si>
  <si>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</si>
  <si>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</si>
  <si>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</si>
  <si>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</si>
  <si>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</si>
  <si>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</si>
  <si>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</si>
  <si>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</si>
  <si>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</si>
  <si>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Тариф для населения (руб./куб.м с НДС)</t>
  </si>
  <si>
    <t>прочие</t>
  </si>
  <si>
    <t>Тариф для прочих потребителей (руб./куб.м без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</si>
  <si>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</si>
  <si>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</si>
  <si>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</si>
  <si>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</si>
  <si>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</si>
  <si>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</si>
  <si>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</si>
  <si>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</si>
  <si>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</si>
  <si>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</si>
  <si>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</si>
  <si>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</si>
  <si>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</si>
  <si>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</si>
  <si>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</si>
  <si>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</si>
  <si>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</si>
  <si>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</si>
  <si>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</si>
  <si>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</si>
  <si>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</si>
  <si>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</si>
  <si>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</si>
  <si>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</si>
  <si>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</si>
  <si>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</si>
  <si>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</si>
  <si>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</si>
  <si>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</si>
  <si>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</si>
  <si>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</si>
  <si>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</si>
  <si>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</si>
  <si>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</si>
  <si>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</si>
  <si>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</si>
  <si>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</si>
  <si>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</si>
  <si>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</si>
  <si>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</si>
  <si>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</si>
  <si>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</si>
  <si>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</si>
  <si>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</si>
  <si>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</si>
  <si>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</si>
  <si>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</si>
  <si>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</si>
  <si>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</si>
  <si>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</si>
  <si>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</si>
  <si>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</si>
  <si>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</si>
  <si>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</si>
  <si>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</si>
  <si>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</si>
  <si>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</si>
  <si>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</si>
  <si>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</si>
  <si>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</si>
  <si>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</si>
  <si>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</si>
  <si>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</si>
  <si>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</si>
  <si>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</si>
  <si>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</si>
  <si>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</si>
  <si>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</si>
  <si>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</si>
  <si>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</si>
  <si>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</si>
  <si>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</si>
  <si>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</si>
  <si>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</si>
  <si>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</si>
  <si>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</si>
  <si>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</si>
  <si>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</si>
  <si>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</si>
  <si>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</si>
  <si>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</si>
  <si>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</si>
  <si>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</si>
  <si>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</si>
  <si>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</si>
  <si>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</si>
  <si>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</si>
  <si>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</si>
  <si>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</si>
  <si>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</si>
  <si>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</si>
  <si>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</si>
  <si>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</si>
  <si>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</si>
  <si>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</si>
  <si>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</si>
  <si>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</si>
  <si>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</si>
  <si>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</si>
  <si>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</si>
  <si>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</si>
  <si>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</si>
  <si>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</si>
  <si>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</si>
  <si>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</si>
  <si>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</si>
  <si>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</si>
  <si>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</si>
  <si>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</si>
  <si>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</si>
  <si>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</si>
  <si>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</si>
  <si>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</si>
  <si>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</si>
  <si>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</si>
  <si>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</si>
  <si>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</si>
  <si>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</si>
  <si>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</si>
  <si>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</si>
  <si>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</si>
  <si>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</si>
  <si>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</si>
  <si>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</si>
  <si>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</si>
  <si>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</si>
  <si>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</si>
  <si>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</si>
  <si>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</si>
  <si>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</si>
  <si>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</si>
  <si>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</si>
  <si>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</si>
  <si>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</si>
  <si>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</si>
  <si>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</si>
  <si>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</si>
  <si>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</si>
  <si>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</si>
  <si>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</si>
  <si>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</si>
  <si>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</si>
  <si>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</si>
  <si>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</si>
  <si>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</si>
  <si>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</si>
  <si>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</si>
  <si>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</si>
  <si>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</si>
  <si>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</si>
  <si>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</si>
  <si>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</si>
  <si>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</si>
  <si>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</si>
  <si>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</si>
  <si>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</si>
  <si>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</si>
  <si>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</si>
  <si>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</si>
  <si>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</si>
  <si>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</si>
  <si>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</si>
  <si>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</si>
  <si>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</si>
  <si>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</si>
  <si>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</si>
  <si>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</si>
  <si>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</si>
  <si>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</si>
  <si>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</si>
  <si>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</si>
  <si>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</si>
  <si>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</si>
  <si>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</si>
  <si>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</si>
  <si>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</si>
  <si>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</si>
  <si>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</si>
  <si>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</si>
  <si>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</si>
  <si>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</si>
  <si>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</si>
  <si>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</si>
  <si>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</si>
  <si>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</si>
  <si>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</si>
  <si>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</si>
  <si>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</si>
  <si>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</si>
  <si>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</si>
  <si>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</si>
  <si>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</si>
  <si>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</si>
  <si>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</si>
  <si>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</si>
  <si>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</si>
  <si>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</si>
  <si>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</si>
  <si>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</si>
  <si>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</si>
  <si>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</si>
  <si>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</si>
  <si>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</si>
  <si>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</si>
  <si>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</si>
  <si>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</si>
  <si>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</si>
  <si>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</si>
  <si>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</si>
  <si>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</si>
  <si>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</si>
  <si>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</si>
  <si>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</si>
  <si>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</si>
  <si>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</si>
  <si>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</si>
  <si>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</si>
  <si>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</si>
  <si>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</si>
  <si>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</si>
  <si>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</si>
  <si>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</si>
  <si>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</si>
  <si>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</si>
  <si>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</si>
  <si>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</si>
  <si>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</si>
  <si>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</si>
  <si>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</si>
  <si>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</si>
  <si>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</si>
  <si>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</si>
  <si>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</si>
  <si>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</si>
  <si>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</si>
  <si>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</si>
  <si>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</si>
  <si>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</si>
  <si>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</si>
  <si>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</si>
  <si>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</si>
  <si>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</si>
  <si>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</si>
  <si>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</si>
  <si>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</si>
  <si>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</si>
  <si>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</si>
  <si>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</si>
  <si>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</si>
  <si>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</si>
  <si>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</si>
  <si>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</si>
  <si>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</si>
  <si>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</si>
  <si>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</si>
  <si>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</si>
  <si>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</si>
  <si>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</si>
  <si>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</si>
  <si>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</si>
  <si>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</si>
  <si>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</si>
  <si>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</si>
  <si>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</si>
  <si>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</si>
  <si>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</si>
  <si>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</si>
  <si>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</si>
  <si>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</si>
  <si>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</si>
  <si>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</si>
  <si>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</si>
  <si>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</si>
  <si>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</si>
  <si>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</si>
  <si>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</si>
  <si>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</si>
  <si>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</si>
  <si>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</si>
  <si>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</si>
  <si>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</si>
  <si>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</si>
  <si>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</si>
  <si>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</si>
  <si>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</si>
  <si>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</si>
  <si>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</si>
  <si>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</si>
  <si>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</si>
  <si>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</si>
  <si>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</si>
  <si>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</si>
  <si>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</si>
  <si>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</si>
  <si>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</si>
  <si>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</si>
  <si>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</si>
  <si>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</si>
  <si>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</si>
  <si>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</si>
  <si>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</si>
  <si>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</si>
  <si>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</si>
  <si>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</si>
  <si>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</si>
  <si>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</si>
  <si>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</si>
  <si>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</si>
  <si>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</si>
  <si>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</si>
  <si>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</si>
  <si>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</si>
  <si>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</si>
  <si>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</si>
  <si>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</si>
  <si>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</si>
  <si>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</si>
  <si>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</si>
  <si>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</si>
  <si>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</si>
  <si>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</si>
  <si>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</si>
  <si>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</si>
  <si>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</si>
  <si>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</si>
  <si>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</si>
  <si>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</si>
  <si>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</si>
  <si>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</si>
  <si>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</si>
  <si>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</si>
  <si>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</si>
  <si>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</si>
  <si>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</si>
  <si>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</si>
  <si>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</si>
  <si>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</si>
  <si>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</si>
  <si>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</si>
  <si>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</si>
  <si>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</si>
  <si>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</si>
  <si>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</si>
  <si>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</si>
  <si>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</si>
  <si>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</si>
  <si>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</si>
  <si>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</si>
  <si>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</si>
  <si>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</si>
  <si>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</si>
  <si>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</si>
  <si>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</si>
  <si>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</si>
  <si>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</si>
  <si>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</si>
  <si>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</si>
  <si>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</si>
  <si>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</si>
  <si>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</si>
  <si>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</si>
  <si>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</si>
  <si>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</si>
  <si>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</si>
  <si>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</si>
  <si>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</si>
  <si>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</si>
  <si>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</si>
  <si>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</si>
  <si>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</si>
  <si>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</si>
  <si>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</si>
  <si>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</si>
  <si>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</si>
  <si>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</si>
  <si>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</si>
  <si>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</si>
  <si>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</si>
  <si>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</si>
  <si>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</si>
  <si>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</si>
  <si>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</si>
  <si>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</si>
  <si>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</si>
  <si>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</si>
  <si>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</si>
  <si>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</si>
  <si>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</si>
  <si>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</si>
  <si>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</si>
  <si>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</si>
  <si>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</si>
  <si>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</si>
  <si>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</si>
  <si>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</si>
  <si>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</si>
  <si>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</si>
  <si>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</si>
  <si>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</si>
  <si>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</si>
  <si>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</si>
  <si>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</si>
  <si>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</si>
  <si>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</si>
  <si>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</si>
  <si>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</si>
  <si>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</si>
  <si>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</si>
  <si>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</si>
  <si>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</si>
  <si>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</si>
  <si>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</si>
  <si>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</si>
  <si>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</si>
  <si>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</si>
  <si>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</si>
  <si>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</si>
  <si>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</si>
  <si>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</si>
  <si>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</si>
  <si>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</si>
  <si>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</si>
  <si>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</si>
  <si>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</si>
  <si>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</si>
  <si>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</si>
  <si>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</si>
  <si>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</si>
  <si>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</si>
  <si>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</si>
  <si>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</si>
  <si>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</si>
  <si>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</si>
  <si>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</si>
  <si>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</si>
  <si>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</si>
  <si>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</si>
  <si>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</si>
  <si>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</si>
  <si>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</si>
  <si>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</si>
  <si>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</si>
  <si>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</si>
  <si>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</si>
  <si>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</si>
  <si>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</si>
  <si>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</si>
  <si>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</si>
  <si>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</si>
  <si>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</si>
  <si>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</si>
  <si>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</si>
  <si>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</si>
  <si>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</si>
  <si>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</si>
  <si>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</si>
  <si>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</si>
  <si>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</si>
  <si>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</si>
  <si>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</si>
  <si>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</si>
  <si>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</si>
  <si>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</si>
  <si>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</si>
  <si>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</si>
  <si>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</si>
  <si>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</si>
  <si>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</si>
  <si>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</si>
  <si>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</si>
  <si>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</si>
  <si>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</si>
  <si>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</si>
  <si>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</si>
  <si>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</si>
  <si>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</si>
  <si>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</si>
  <si>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</si>
  <si>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</si>
  <si>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</si>
  <si>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</si>
  <si>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</si>
  <si>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</si>
  <si>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</si>
  <si>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</si>
  <si>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</si>
  <si>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</si>
  <si>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</si>
  <si>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</si>
  <si>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</si>
  <si>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</si>
  <si>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</si>
  <si>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</si>
  <si>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</si>
  <si>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</si>
  <si>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</si>
  <si>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</si>
  <si>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</si>
  <si>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</si>
  <si>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</si>
  <si>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</si>
  <si>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</si>
  <si>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</si>
  <si>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</si>
  <si>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</si>
  <si>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</si>
  <si>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</si>
  <si>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</si>
  <si>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</si>
  <si>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</si>
  <si>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</si>
  <si>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</si>
  <si>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</si>
  <si>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</si>
  <si>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</si>
  <si>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</si>
  <si>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</si>
  <si>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</si>
  <si>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</si>
  <si>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</si>
  <si>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</si>
  <si>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</si>
  <si>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</si>
  <si>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</si>
  <si>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</si>
  <si>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</si>
  <si>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</si>
  <si>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</si>
  <si>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</si>
  <si>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</si>
  <si>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</si>
  <si>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</si>
  <si>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</si>
  <si>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</si>
  <si>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</si>
  <si>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</si>
  <si>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</si>
  <si>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</si>
  <si>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</si>
  <si>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</si>
  <si>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</si>
  <si>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</si>
  <si>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</si>
  <si>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</si>
  <si>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</si>
  <si>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</si>
  <si>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</si>
  <si>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</si>
  <si>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</si>
  <si>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</si>
  <si>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</si>
  <si>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</si>
  <si>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</si>
  <si>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</si>
  <si>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</si>
  <si>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</si>
  <si>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</si>
  <si>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</si>
  <si>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</si>
  <si>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</si>
  <si>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</si>
  <si>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</si>
  <si>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</si>
  <si>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</si>
  <si>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</si>
  <si>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</si>
  <si>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</si>
  <si>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</si>
  <si>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</si>
  <si>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</si>
  <si>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</si>
  <si>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</si>
  <si>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</si>
  <si>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</si>
  <si>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</si>
  <si>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</si>
  <si>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</si>
  <si>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</si>
  <si>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</si>
  <si>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</si>
  <si>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</si>
  <si>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</si>
  <si>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</si>
  <si>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</si>
  <si>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</si>
  <si>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</si>
  <si>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</si>
  <si>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</si>
  <si>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</si>
  <si>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</si>
  <si>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</si>
  <si>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</si>
  <si>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</si>
  <si>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</si>
  <si>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</si>
  <si>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</si>
  <si>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</si>
  <si>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</si>
  <si>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</si>
  <si>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</si>
  <si>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</si>
  <si>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</si>
  <si>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</si>
  <si>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</si>
  <si>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</si>
  <si>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</si>
  <si>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</si>
  <si>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</si>
  <si>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</si>
  <si>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</si>
  <si>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</si>
  <si>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</si>
  <si>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</si>
  <si>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</si>
  <si>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</si>
  <si>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</si>
  <si>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</si>
  <si>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</si>
  <si>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</si>
  <si>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</si>
  <si>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</si>
  <si>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</si>
  <si>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</si>
  <si>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</si>
  <si>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</si>
  <si>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</si>
  <si>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</si>
  <si>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</si>
  <si>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</si>
  <si>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</si>
  <si>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</si>
  <si>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</si>
  <si>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</si>
  <si>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</si>
  <si>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</si>
  <si>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</si>
  <si>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</si>
  <si>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</si>
  <si>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</si>
  <si>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</si>
  <si>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</si>
  <si>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</si>
  <si>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</si>
  <si>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</si>
  <si>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</si>
  <si>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</si>
  <si>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</si>
  <si>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</si>
  <si>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</si>
  <si>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</si>
  <si>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</si>
  <si>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</si>
  <si>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</si>
  <si>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</si>
  <si>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</si>
  <si>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</si>
  <si>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</si>
  <si>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</si>
  <si>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</si>
  <si>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</si>
  <si>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</si>
  <si>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</si>
  <si>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</si>
  <si>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</si>
  <si>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</si>
  <si>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</si>
  <si>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</si>
  <si>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</si>
  <si>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</si>
  <si>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</si>
  <si>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</si>
  <si>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</si>
  <si>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</si>
  <si>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</si>
  <si>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</si>
  <si>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</si>
  <si>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</si>
  <si>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</si>
  <si>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</si>
  <si>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</si>
  <si>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</si>
  <si>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</si>
  <si>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</si>
  <si>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</si>
  <si>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</si>
  <si>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</si>
  <si>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</si>
  <si>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</si>
  <si>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</si>
  <si>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</si>
  <si>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</si>
  <si>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</si>
  <si>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</si>
  <si>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</si>
  <si>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</si>
  <si>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</si>
  <si>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</si>
  <si>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</si>
  <si>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</si>
  <si>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</si>
  <si>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</si>
  <si>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</si>
  <si>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</si>
  <si>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</si>
  <si>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</si>
  <si>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</si>
  <si>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</si>
  <si>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</si>
  <si>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</si>
  <si>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</si>
  <si>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</si>
  <si>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</si>
  <si>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</si>
  <si>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</si>
  <si>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</si>
  <si>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</si>
  <si>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</si>
  <si>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</si>
  <si>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</si>
  <si>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</si>
  <si>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</si>
  <si>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</si>
  <si>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</si>
  <si>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</si>
  <si>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</si>
  <si>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</si>
  <si>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</si>
  <si>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</si>
  <si>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</si>
  <si>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</si>
  <si>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</si>
  <si>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</si>
  <si>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</si>
  <si>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</si>
  <si>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</si>
  <si>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</si>
  <si>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</si>
  <si>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</si>
  <si>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</si>
  <si>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</si>
  <si>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</si>
  <si>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</si>
  <si>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</si>
  <si>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</si>
  <si>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</si>
  <si>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</si>
  <si>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</si>
  <si>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</si>
  <si>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</si>
  <si>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</si>
  <si>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</si>
  <si>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</si>
  <si>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</si>
  <si>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</si>
  <si>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</si>
  <si>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</si>
  <si>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</si>
  <si>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</si>
  <si>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</si>
  <si>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</si>
  <si>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</si>
  <si>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</si>
  <si>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</si>
  <si>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</si>
  <si>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</si>
  <si>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</si>
  <si>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</si>
  <si>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</si>
  <si>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</si>
  <si>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</si>
  <si>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</si>
  <si>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</si>
  <si>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</si>
  <si>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</si>
  <si>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</si>
  <si>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</si>
  <si>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</si>
  <si>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</si>
  <si>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</si>
  <si>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</si>
  <si>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</si>
  <si>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</si>
  <si>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</si>
  <si>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</si>
  <si>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</si>
  <si>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</si>
  <si>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</si>
  <si>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</si>
  <si>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</si>
  <si>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</si>
  <si>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</si>
  <si>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</si>
  <si>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</si>
  <si>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</si>
  <si>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</si>
  <si>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</si>
  <si>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</si>
  <si>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</si>
  <si>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</si>
  <si>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</si>
  <si>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</si>
  <si>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</si>
  <si>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</si>
  <si>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</si>
  <si>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</si>
  <si>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</si>
  <si>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</si>
  <si>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</si>
  <si>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</si>
  <si>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</si>
  <si>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</si>
  <si>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</si>
  <si>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</si>
  <si>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</si>
  <si>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</si>
  <si>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</si>
  <si>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</si>
  <si>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</si>
  <si>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</si>
  <si>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</si>
  <si>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</si>
  <si>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</si>
  <si>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</si>
  <si>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</si>
  <si>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</si>
  <si>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</si>
  <si>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</si>
  <si>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</si>
  <si>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</si>
  <si>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</si>
  <si>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</si>
  <si>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</si>
  <si>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</si>
  <si>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</si>
  <si>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</si>
  <si>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</si>
  <si>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</si>
  <si>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</si>
  <si>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</si>
  <si>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</si>
  <si>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</si>
  <si>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</si>
  <si>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</si>
  <si>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</si>
  <si>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</si>
  <si>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</si>
  <si>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</si>
  <si>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</si>
  <si>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</si>
  <si>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</si>
  <si>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</si>
  <si>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</si>
  <si>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</si>
  <si>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</si>
  <si>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</si>
  <si>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</si>
  <si>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</si>
  <si>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</si>
  <si>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</si>
  <si>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</si>
  <si>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</si>
  <si>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</si>
  <si>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</si>
  <si>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</si>
  <si>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</si>
  <si>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</si>
  <si>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</si>
  <si>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</si>
  <si>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</si>
  <si>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</si>
  <si>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</si>
  <si>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</si>
  <si>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</si>
  <si>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</si>
  <si>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</si>
  <si>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</si>
  <si>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</si>
  <si>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</si>
  <si>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</si>
  <si>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</si>
  <si>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</si>
  <si>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</si>
  <si>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</si>
  <si>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</si>
  <si>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</si>
  <si>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</si>
  <si>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</si>
  <si>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</si>
  <si>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</si>
  <si>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</si>
  <si>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</si>
  <si>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</si>
  <si>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</si>
  <si>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</si>
  <si>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</si>
  <si>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</si>
  <si>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</si>
  <si>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</si>
  <si>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</si>
  <si>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</si>
  <si>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</si>
  <si>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</si>
  <si>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</si>
  <si>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</si>
  <si>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</si>
  <si>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</si>
  <si>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</si>
  <si>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</si>
  <si>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</si>
  <si>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</si>
  <si>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</si>
  <si>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</si>
  <si>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</si>
  <si>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</si>
  <si>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</si>
  <si>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</si>
  <si>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</si>
  <si>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</si>
  <si>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</si>
  <si>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</si>
  <si>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</si>
  <si>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</si>
  <si>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</si>
  <si>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</si>
  <si>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</si>
  <si>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</si>
  <si>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</si>
  <si>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</si>
  <si>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</si>
  <si>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</si>
  <si>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</si>
  <si>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</si>
  <si>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</si>
  <si>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</si>
  <si>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</si>
  <si>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</si>
  <si>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</si>
  <si>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</si>
  <si>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</si>
  <si>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</si>
  <si>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</si>
  <si>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</si>
  <si>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</si>
  <si>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</si>
  <si>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</si>
  <si>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</si>
  <si>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</si>
  <si>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</si>
  <si>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</si>
  <si>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</si>
  <si>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</si>
  <si>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</si>
  <si>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</si>
  <si>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</si>
  <si>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</si>
  <si>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</si>
  <si>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</si>
  <si>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</si>
  <si>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</si>
  <si>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</si>
  <si>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</si>
  <si>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</si>
  <si>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</si>
  <si>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</si>
  <si>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</si>
  <si>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</si>
  <si>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</si>
  <si>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</si>
  <si>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</si>
  <si>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</si>
  <si>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</si>
  <si>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</si>
  <si>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</si>
  <si>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</si>
  <si>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</si>
  <si>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</si>
  <si>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</si>
  <si>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</si>
  <si>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</si>
  <si>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</si>
  <si>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</si>
  <si>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</si>
  <si>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</si>
  <si>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</si>
  <si>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</si>
  <si>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</si>
  <si>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</si>
  <si>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</si>
  <si>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</si>
  <si>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</si>
  <si>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</si>
  <si>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</si>
  <si>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</si>
  <si>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</si>
  <si>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</si>
  <si>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</si>
  <si>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</si>
  <si>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</si>
  <si>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</si>
  <si>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</si>
  <si>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</si>
  <si>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</si>
  <si>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</si>
  <si>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</si>
  <si>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</si>
  <si>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</si>
  <si>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</si>
  <si>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</si>
  <si>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</si>
  <si>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</si>
  <si>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</si>
  <si>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</si>
  <si>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</si>
  <si>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</si>
  <si>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</si>
  <si>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</si>
  <si>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</si>
  <si>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</si>
  <si>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</si>
  <si>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</si>
  <si>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</si>
  <si>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</si>
  <si>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</si>
  <si>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</si>
  <si>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</si>
  <si>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</si>
  <si>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</si>
  <si>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</si>
  <si>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</si>
  <si>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</si>
  <si>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</si>
  <si>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</si>
  <si>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</si>
  <si>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</si>
  <si>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</si>
  <si>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</si>
  <si>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</si>
  <si>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</si>
  <si>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</si>
  <si>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</si>
  <si>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</si>
  <si>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</si>
  <si>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</si>
  <si>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</si>
  <si>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</si>
  <si>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</si>
  <si>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</si>
  <si>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</si>
  <si>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</si>
  <si>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</si>
  <si>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</si>
  <si>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</si>
  <si>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</si>
  <si>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</si>
  <si>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</si>
  <si>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</si>
  <si>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</si>
  <si>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</si>
  <si>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</si>
  <si>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</si>
  <si>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</si>
  <si>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</si>
  <si>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</si>
  <si>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</si>
  <si>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</si>
  <si>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</si>
  <si>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</si>
  <si>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</si>
  <si>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</si>
  <si>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</si>
  <si>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</si>
  <si>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</si>
  <si>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</si>
  <si>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</si>
  <si>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</si>
  <si>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</si>
  <si>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</si>
  <si>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</si>
  <si>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</si>
  <si>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</si>
  <si>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</si>
  <si>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</si>
  <si>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</si>
  <si>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</si>
  <si>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</si>
  <si>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</si>
  <si>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</si>
  <si>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</si>
  <si>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</si>
  <si>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</si>
  <si>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</si>
  <si>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</si>
  <si>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</si>
  <si>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</si>
  <si>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</si>
  <si>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</si>
  <si>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</si>
  <si>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</si>
  <si>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</si>
  <si>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</si>
  <si>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</si>
  <si>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</si>
  <si>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</si>
  <si>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</si>
  <si>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</si>
  <si>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</si>
  <si>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</si>
  <si>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</si>
  <si>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</si>
  <si>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</si>
  <si>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</si>
  <si>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</si>
  <si>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</si>
  <si>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</si>
  <si>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</si>
  <si>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</si>
  <si>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</si>
  <si>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</si>
  <si>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</si>
  <si>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</si>
  <si>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</si>
  <si>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</si>
  <si>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</si>
  <si>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</si>
  <si>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</si>
  <si>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</si>
  <si>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</si>
  <si>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</si>
  <si>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</si>
  <si>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</si>
  <si>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</si>
  <si>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</si>
  <si>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</si>
  <si>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</si>
  <si>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</si>
  <si>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</si>
  <si>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</si>
  <si>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</si>
  <si>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</si>
  <si>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</si>
  <si>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</si>
  <si>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</si>
  <si>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</si>
  <si>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</si>
  <si>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</si>
  <si>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</si>
  <si>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</si>
  <si>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</si>
  <si>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</si>
  <si>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</si>
  <si>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</si>
  <si>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</si>
  <si>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</si>
  <si>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</si>
  <si>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</si>
  <si>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</si>
  <si>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</si>
  <si>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</si>
  <si>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</si>
  <si>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</si>
  <si>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</si>
  <si>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</si>
  <si>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</si>
  <si>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</si>
  <si>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</si>
  <si>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</si>
  <si>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</si>
  <si>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</si>
  <si>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</si>
  <si>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</si>
  <si>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</si>
  <si>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</si>
  <si>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</si>
  <si>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</si>
  <si>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</si>
  <si>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</si>
  <si>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</si>
  <si>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</si>
  <si>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</si>
  <si>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</si>
  <si>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</si>
  <si>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</si>
  <si>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</si>
  <si>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</si>
  <si>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</si>
  <si>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</si>
  <si>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</si>
  <si>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</si>
  <si>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</si>
  <si>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</si>
  <si>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</si>
  <si>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</si>
  <si>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</si>
  <si>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</si>
  <si>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</si>
  <si>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</si>
  <si>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</si>
  <si>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</si>
  <si>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</si>
  <si>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</si>
  <si>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</si>
  <si>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</si>
  <si>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</si>
  <si>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</si>
  <si>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</si>
  <si>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</si>
  <si>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</si>
  <si>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</si>
  <si>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</si>
  <si>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</si>
  <si>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</si>
  <si>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</si>
  <si>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</si>
  <si>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</si>
  <si>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</si>
  <si>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</si>
  <si>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</si>
  <si>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</si>
  <si>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</si>
  <si>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</si>
  <si>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</si>
  <si>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</si>
  <si>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</si>
  <si>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</si>
  <si>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</si>
  <si>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</si>
  <si>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</si>
  <si>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</si>
  <si>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</si>
  <si>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</si>
  <si>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</si>
  <si>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</si>
  <si>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</si>
  <si>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</si>
  <si>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</si>
  <si>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</si>
  <si>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</si>
  <si>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</si>
  <si>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</si>
  <si>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</si>
  <si>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</si>
  <si>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</si>
  <si>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</si>
  <si>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</si>
  <si>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</si>
  <si>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</si>
  <si>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</si>
  <si>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</si>
  <si>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</si>
  <si>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</si>
  <si>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</si>
  <si>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</si>
  <si>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</si>
  <si>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</si>
  <si>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</si>
  <si>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</si>
  <si>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</si>
  <si>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</si>
  <si>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</si>
  <si>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</si>
  <si>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</si>
  <si>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</si>
  <si>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</si>
  <si>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</si>
  <si>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</si>
  <si>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</si>
  <si>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</si>
  <si>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</si>
  <si>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</si>
  <si>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</si>
  <si>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</si>
  <si>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</si>
  <si>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</si>
  <si>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</si>
  <si>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</si>
  <si>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</si>
  <si>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</si>
  <si>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</si>
  <si>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</si>
  <si>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</si>
  <si>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</si>
  <si>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</si>
  <si>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</si>
  <si>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</si>
  <si>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</si>
  <si>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</si>
  <si>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</si>
  <si>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</si>
  <si>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</si>
  <si>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</si>
  <si>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</si>
  <si>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</si>
  <si>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</si>
  <si>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</si>
  <si>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</si>
  <si>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</si>
  <si>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</si>
  <si>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</si>
  <si>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</si>
  <si>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</si>
  <si>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</si>
  <si>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</si>
  <si>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</si>
  <si>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</si>
  <si>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</si>
  <si>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</si>
  <si>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</si>
  <si>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</si>
  <si>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</si>
  <si>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</si>
  <si>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</si>
  <si>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</si>
  <si>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</si>
  <si>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</si>
  <si>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</si>
  <si>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</si>
  <si>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</si>
  <si>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</si>
  <si>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</si>
  <si>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</si>
  <si>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</si>
  <si>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</si>
  <si>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</si>
  <si>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</si>
  <si>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</si>
  <si>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</si>
  <si>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</si>
  <si>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</si>
  <si>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</si>
  <si>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</si>
  <si>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</si>
  <si>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</si>
  <si>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</si>
  <si>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</si>
  <si>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</si>
  <si>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</si>
  <si>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</si>
  <si>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</si>
  <si>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</si>
  <si>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</si>
  <si>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</si>
  <si>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</si>
  <si>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</si>
  <si>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</si>
  <si>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</si>
  <si>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</si>
  <si>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</si>
  <si>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</si>
  <si>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</si>
  <si>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</si>
  <si>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</si>
  <si>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</si>
  <si>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</si>
  <si>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</si>
  <si>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</si>
  <si>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</si>
  <si>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</si>
  <si>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</si>
  <si>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</si>
  <si>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</si>
  <si>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</si>
  <si>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</si>
  <si>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</si>
  <si>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</si>
  <si>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</si>
  <si>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</si>
  <si>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</si>
  <si>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</si>
  <si>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</si>
  <si>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</si>
  <si>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</si>
  <si>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</si>
  <si>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</si>
  <si>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</si>
  <si>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</si>
  <si>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</si>
  <si>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</si>
  <si>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</si>
  <si>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</si>
  <si>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</si>
  <si>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</si>
  <si>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</si>
  <si>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</si>
  <si>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</si>
  <si>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</si>
  <si>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</si>
  <si>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</si>
  <si>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</si>
  <si>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</si>
  <si>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</si>
  <si>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</si>
  <si>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</si>
  <si>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</si>
  <si>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</si>
  <si>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</si>
  <si>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</si>
  <si>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</si>
  <si>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</si>
  <si>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региональной службы по тарифам Республики Северная Осетия - Алания от 19.12.2023 г. № 70 "О корректировке долгосрочных тарифов в сфере холодного водоснабженя на 2025 год" (2024-2028)</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</si>
  <si>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</si>
  <si>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</si>
  <si>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</si>
  <si>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</si>
  <si>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</si>
  <si>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</si>
  <si>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</si>
  <si>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</si>
  <si>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</si>
  <si>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</si>
  <si>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</si>
  <si>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</si>
  <si>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</si>
  <si>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</si>
  <si>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</si>
  <si>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</si>
  <si>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</si>
  <si>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</si>
  <si>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</si>
  <si>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</si>
  <si>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</si>
  <si>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</si>
  <si>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</si>
  <si>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</si>
  <si>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</si>
  <si>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</si>
  <si>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</si>
  <si>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</si>
  <si>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</si>
  <si>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</si>
  <si>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</si>
  <si>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</si>
  <si>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</si>
  <si>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</si>
  <si>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</si>
  <si>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</si>
  <si>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</si>
  <si>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</si>
  <si>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</si>
  <si>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</si>
  <si>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</si>
  <si>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</si>
  <si>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</si>
  <si>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</si>
  <si>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</si>
  <si>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</si>
  <si>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</si>
  <si>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</si>
  <si>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</si>
  <si>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</si>
  <si>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</si>
  <si>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</si>
  <si>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</si>
  <si>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</si>
  <si>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</si>
  <si>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</si>
  <si>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</si>
  <si>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</si>
  <si>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</si>
  <si>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</si>
  <si>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</si>
  <si>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</si>
  <si>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</si>
  <si>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</si>
  <si>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</si>
  <si>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</si>
  <si>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</si>
  <si>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</si>
  <si>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</si>
  <si>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</si>
  <si>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</si>
  <si>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</si>
  <si>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</si>
  <si>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</si>
  <si>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</si>
  <si>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</si>
  <si>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</si>
  <si>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</si>
  <si>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</si>
  <si>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</si>
  <si>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</si>
  <si>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</si>
  <si>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</si>
  <si>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</si>
  <si>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</si>
  <si>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</si>
  <si>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</si>
  <si>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</si>
  <si>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</si>
  <si>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</si>
  <si>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</si>
  <si>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</si>
  <si>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</si>
  <si>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</si>
  <si>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</si>
  <si>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</si>
  <si>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</si>
  <si>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</si>
  <si>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</si>
  <si>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</si>
  <si>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</si>
  <si>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</si>
  <si>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</si>
  <si>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</si>
  <si>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</si>
  <si>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</si>
  <si>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</si>
  <si>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</si>
  <si>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</si>
  <si>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</si>
  <si>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</si>
  <si>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</si>
  <si>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</si>
  <si>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</si>
  <si>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</si>
  <si>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</si>
  <si>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</si>
  <si>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</si>
  <si>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</si>
  <si>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</si>
  <si>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</si>
  <si>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</si>
  <si>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</si>
  <si>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</si>
  <si>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</si>
  <si>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</si>
  <si>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</si>
  <si>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</si>
  <si>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</si>
  <si>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</si>
  <si>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</si>
  <si>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</si>
  <si>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</si>
  <si>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</si>
  <si>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</si>
  <si>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</si>
  <si>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</si>
  <si>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</si>
  <si>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</si>
  <si>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</si>
  <si>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</si>
  <si>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</si>
  <si>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</si>
  <si>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</si>
  <si>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</si>
  <si>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</si>
  <si>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</si>
  <si>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</si>
  <si>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</si>
  <si>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</si>
  <si>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</si>
  <si>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</si>
  <si>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</si>
  <si>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</si>
  <si>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</si>
  <si>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</si>
  <si>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</si>
  <si>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</si>
  <si>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</si>
  <si>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</si>
  <si>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</si>
  <si>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</si>
  <si>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</si>
  <si>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</si>
  <si>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</si>
  <si>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</si>
  <si>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</si>
  <si>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</si>
  <si>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</si>
  <si>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</si>
  <si>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</si>
  <si>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</si>
  <si>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</si>
  <si>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</si>
  <si>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</si>
  <si>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</si>
  <si>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</si>
  <si>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</si>
  <si>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</si>
  <si>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</si>
  <si>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</si>
  <si>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</si>
  <si>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</si>
  <si>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</si>
  <si>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</si>
  <si>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</si>
  <si>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</si>
  <si>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</si>
  <si>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</si>
  <si>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</si>
  <si>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</si>
  <si>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</si>
  <si>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</si>
  <si>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</si>
  <si>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</si>
  <si>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</si>
  <si>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</si>
  <si>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</si>
  <si>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</si>
  <si>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</si>
  <si>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</si>
  <si>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</si>
  <si>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</si>
  <si>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</si>
  <si>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</si>
  <si>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</si>
  <si>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</si>
  <si>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</si>
  <si>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</si>
  <si>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</si>
  <si>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</si>
  <si>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</si>
  <si>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</si>
  <si>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</si>
  <si>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</si>
  <si>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</si>
  <si>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</si>
  <si>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</si>
  <si>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</si>
  <si>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</si>
  <si>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</si>
  <si>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</si>
  <si>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</si>
  <si>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</si>
  <si>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</si>
  <si>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</si>
  <si>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</si>
  <si>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</si>
  <si>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</si>
  <si>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</si>
  <si>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</si>
  <si>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</si>
  <si>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</si>
  <si>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</si>
  <si>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</si>
  <si>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</si>
  <si>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</si>
  <si>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</si>
  <si>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</si>
  <si>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</si>
  <si>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</si>
  <si>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</si>
  <si>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</si>
  <si>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</si>
  <si>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</si>
  <si>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</si>
  <si>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</si>
  <si>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</si>
  <si>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</si>
  <si>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</si>
  <si>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</si>
  <si>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</si>
  <si>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</si>
  <si>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</si>
  <si>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</si>
  <si>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</si>
  <si>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</si>
  <si>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</si>
  <si>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</si>
  <si>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</si>
  <si>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</si>
  <si>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</si>
  <si>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</si>
  <si>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</si>
  <si>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</si>
  <si>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</si>
  <si>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</si>
  <si>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</si>
  <si>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</si>
  <si>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</si>
  <si>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</si>
  <si>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</si>
  <si>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</si>
  <si>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</si>
  <si>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</si>
  <si>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</si>
  <si>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</si>
  <si>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</si>
  <si>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</si>
  <si>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</si>
  <si>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</si>
  <si>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</si>
  <si>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</si>
  <si>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</si>
  <si>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</si>
  <si>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</si>
  <si>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</si>
  <si>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</si>
  <si>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</si>
  <si>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</si>
  <si>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</si>
  <si>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</si>
  <si>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</si>
  <si>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</si>
  <si>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</si>
  <si>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</si>
  <si>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</si>
  <si>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</si>
  <si>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</si>
  <si>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</si>
  <si>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</si>
  <si>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</si>
  <si>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</si>
  <si>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</si>
  <si>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</si>
  <si>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</si>
  <si>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</si>
  <si>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</si>
  <si>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</si>
  <si>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</si>
  <si>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</si>
  <si>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</si>
  <si>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</si>
  <si>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</si>
  <si>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</si>
  <si>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</si>
  <si>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</si>
  <si>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</si>
  <si>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</si>
  <si>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</si>
  <si>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</si>
  <si>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</si>
  <si>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</si>
  <si>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</si>
  <si>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</si>
  <si>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</si>
  <si>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</si>
  <si>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</si>
  <si>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</si>
  <si>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</si>
  <si>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</si>
  <si>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</si>
  <si>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</si>
  <si>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</si>
  <si>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</si>
  <si>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</si>
  <si>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</si>
  <si>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</si>
  <si>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</si>
  <si>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</si>
  <si>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</si>
  <si>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</si>
  <si>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</si>
  <si>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</si>
  <si>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</si>
  <si>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</si>
  <si>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</si>
  <si>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</si>
  <si>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</si>
  <si>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</si>
  <si>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2621</t>
  </si>
  <si>
    <t>31038167</t>
  </si>
  <si>
    <t>АО "Осетия-Полиграфсервис"</t>
  </si>
  <si>
    <t>1515916854</t>
  </si>
  <si>
    <t>151301001</t>
  </si>
  <si>
    <t>31350219</t>
  </si>
  <si>
    <t>ГУП "АТС"</t>
  </si>
  <si>
    <t>1514016811</t>
  </si>
  <si>
    <t>151401001</t>
  </si>
  <si>
    <t>18-06-2019 00:00:00</t>
  </si>
  <si>
    <t>31511106</t>
  </si>
  <si>
    <t>ГУП "ВТС"</t>
  </si>
  <si>
    <t>1513083741</t>
  </si>
  <si>
    <t>02-04-2021 00:00:00</t>
  </si>
  <si>
    <t>26354303</t>
  </si>
  <si>
    <t>ГУП "ДТС"</t>
  </si>
  <si>
    <t>1514011161</t>
  </si>
  <si>
    <t>29-10-2012 00:00:00</t>
  </si>
  <si>
    <t>26354305</t>
  </si>
  <si>
    <t>ГУП "Моздокские тепловые сети"</t>
  </si>
  <si>
    <t>1510000480</t>
  </si>
  <si>
    <t>151001001</t>
  </si>
  <si>
    <t>26823199</t>
  </si>
  <si>
    <t>МУП "Алагиркоммунресурсы"</t>
  </si>
  <si>
    <t>1514004823</t>
  </si>
  <si>
    <t>31350136</t>
  </si>
  <si>
    <t>МУП "Алагиркомфорт"</t>
  </si>
  <si>
    <t>1514016931</t>
  </si>
  <si>
    <t>17-07-2019 00:00:00</t>
  </si>
  <si>
    <t>06-09-2024 00:00:00</t>
  </si>
  <si>
    <t>28871814</t>
  </si>
  <si>
    <t>МУП "ЖКХ Ирафский район"</t>
  </si>
  <si>
    <t>1514013440</t>
  </si>
  <si>
    <t>11-09-2024 00:00:00</t>
  </si>
  <si>
    <t>26354310</t>
  </si>
  <si>
    <t>МУП "Коммунресурсы"</t>
  </si>
  <si>
    <t>1512000830</t>
  </si>
  <si>
    <t>151201001</t>
  </si>
  <si>
    <t>31350210</t>
  </si>
  <si>
    <t>МУП "Правобережные тепловые сети"</t>
  </si>
  <si>
    <t>1511028181</t>
  </si>
  <si>
    <t>151101001</t>
  </si>
  <si>
    <t>11-06-2019 00:00:00</t>
  </si>
  <si>
    <t>28871833</t>
  </si>
  <si>
    <t>ОАО "ГЭСК"</t>
  </si>
  <si>
    <t>1516621902</t>
  </si>
  <si>
    <t>151601001</t>
  </si>
  <si>
    <t>27507656</t>
  </si>
  <si>
    <t>ОАО "РЭУ" Филиал Владикавказский</t>
  </si>
  <si>
    <t>7714783092</t>
  </si>
  <si>
    <t>151543001</t>
  </si>
  <si>
    <t>18-06-2009 00:00:00</t>
  </si>
  <si>
    <t>31090853</t>
  </si>
  <si>
    <t>ООО "Адамант"</t>
  </si>
  <si>
    <t>1513064548</t>
  </si>
  <si>
    <t>01-01-2018 00:00:00</t>
  </si>
  <si>
    <t>10-10-2024 00:00:00</t>
  </si>
  <si>
    <t>31022028</t>
  </si>
  <si>
    <t>ООО "Альянс"</t>
  </si>
  <si>
    <t>1513064530</t>
  </si>
  <si>
    <t>27707480</t>
  </si>
  <si>
    <t>ООО "Бесланспецсервис"</t>
  </si>
  <si>
    <t>1511019814</t>
  </si>
  <si>
    <t>02-02-2012 00:00:00</t>
  </si>
  <si>
    <t>31258606</t>
  </si>
  <si>
    <t>ООО "Весна"</t>
  </si>
  <si>
    <t>1513071136</t>
  </si>
  <si>
    <t>27261925</t>
  </si>
  <si>
    <t>ООО "Коммунальник"</t>
  </si>
  <si>
    <t>1511018401</t>
  </si>
  <si>
    <t>24-02-2010 00:00:00</t>
  </si>
  <si>
    <t>30419107</t>
  </si>
  <si>
    <t>ООО "Лаверна"</t>
  </si>
  <si>
    <t>1511018095</t>
  </si>
  <si>
    <t>13-02-2016 00:00:00</t>
  </si>
  <si>
    <t>31034724</t>
  </si>
  <si>
    <t>ООО "Строй-Универсал"</t>
  </si>
  <si>
    <t>1510013143</t>
  </si>
  <si>
    <t>26825151</t>
  </si>
  <si>
    <t>ООО "Фиагдонкоммунресурсы"</t>
  </si>
  <si>
    <t>1514007253</t>
  </si>
  <si>
    <t>27567489</t>
  </si>
  <si>
    <t>ООО УК "Эталон"</t>
  </si>
  <si>
    <t>1515913959</t>
  </si>
  <si>
    <t>26-11-2009 00:00:00</t>
  </si>
  <si>
    <t>РЕГИОНАЛЬНАЯ СЛУЖБА ПО ТАРИФАМ РЕСПУБЛИКИ СЕВЕРНАЯ ОСЕТИЯ-АЛАНИЯ</t>
  </si>
  <si>
    <t>1515909328</t>
  </si>
  <si>
    <t>151501001</t>
  </si>
  <si>
    <t>27588481</t>
  </si>
  <si>
    <t>СК Дирекции по тепловодоснабжению СП ЦДТВ -филиала ОАО "РЖД"</t>
  </si>
  <si>
    <t>616732003</t>
  </si>
  <si>
    <t>30989271</t>
  </si>
  <si>
    <t>ФГБУ "ЦЖКУ" Минобороны России</t>
  </si>
  <si>
    <t>7729314745</t>
  </si>
  <si>
    <t>151345002</t>
  </si>
  <si>
    <t>30923515</t>
  </si>
  <si>
    <t>ФГБУ "Центральное жилищно-коммунальное управление" Министерства обороны РФ</t>
  </si>
  <si>
    <t>616543001</t>
  </si>
  <si>
    <t>14-11-2002 00:00:00</t>
  </si>
  <si>
    <t>30428543</t>
  </si>
  <si>
    <t>МУП "ВЛАДСТОК"</t>
  </si>
  <si>
    <t>1513054405</t>
  </si>
  <si>
    <t>07-05-2015 00:00:00</t>
  </si>
  <si>
    <t>31661700</t>
  </si>
  <si>
    <t>ГУП "РПВВ"</t>
  </si>
  <si>
    <t>1500002618</t>
  </si>
  <si>
    <t>150001001</t>
  </si>
  <si>
    <t>21-03-2022 00:00:00</t>
  </si>
  <si>
    <t>31640578</t>
  </si>
  <si>
    <t>ЖСК "Киевское"</t>
  </si>
  <si>
    <t>1500003347</t>
  </si>
  <si>
    <t>27-04-2022 00:00:00</t>
  </si>
  <si>
    <t>27995892</t>
  </si>
  <si>
    <t>МУП "АРИС"</t>
  </si>
  <si>
    <t>1514010792</t>
  </si>
  <si>
    <t>24-05-2012 00:00:00</t>
  </si>
  <si>
    <t>31559201</t>
  </si>
  <si>
    <t>МУП "Ардонские водопроводные сети"</t>
  </si>
  <si>
    <t>1514018086</t>
  </si>
  <si>
    <t>26645312</t>
  </si>
  <si>
    <t>МУП "ВКХ" Правобережного района</t>
  </si>
  <si>
    <t>1511000933</t>
  </si>
  <si>
    <t>26754768</t>
  </si>
  <si>
    <t>МУП "Веселовское УКХ"</t>
  </si>
  <si>
    <t>1510014429</t>
  </si>
  <si>
    <t>26822860</t>
  </si>
  <si>
    <t>МУП "Владикавказские водопроводные сети"</t>
  </si>
  <si>
    <t>1513000745</t>
  </si>
  <si>
    <t>28504429</t>
  </si>
  <si>
    <t>МУП "ЖКХ Виноградное"</t>
  </si>
  <si>
    <t>1510016592</t>
  </si>
  <si>
    <t>26648109</t>
  </si>
  <si>
    <t>МУП "Калининское УКХ"</t>
  </si>
  <si>
    <t>1510016306</t>
  </si>
  <si>
    <t>28951069</t>
  </si>
  <si>
    <t>МУП "Коммунальщик"</t>
  </si>
  <si>
    <t>1514013426</t>
  </si>
  <si>
    <t>26645260</t>
  </si>
  <si>
    <t>МУП "Моздокский водоканал"</t>
  </si>
  <si>
    <t>1510003258</t>
  </si>
  <si>
    <t>26653513</t>
  </si>
  <si>
    <t>МУП "ОАЗИС" Раздольненского сельского поселения</t>
  </si>
  <si>
    <t>1510016120</t>
  </si>
  <si>
    <t>31291254</t>
  </si>
  <si>
    <t>МУП "Притеречное"</t>
  </si>
  <si>
    <t>1510016786</t>
  </si>
  <si>
    <t>30859585</t>
  </si>
  <si>
    <t>МУП "Родник"</t>
  </si>
  <si>
    <t>1514014116</t>
  </si>
  <si>
    <t>18-12-2015 00:00:00</t>
  </si>
  <si>
    <t>26754784</t>
  </si>
  <si>
    <t>МУП "Терское УКХ"</t>
  </si>
  <si>
    <t>1510015380</t>
  </si>
  <si>
    <t>26648111</t>
  </si>
  <si>
    <t>МУП "Троицкое УКХ"</t>
  </si>
  <si>
    <t>1510015285</t>
  </si>
  <si>
    <t>31593265</t>
  </si>
  <si>
    <t>Муниципальное унитарное предприятие "Благоустройство"</t>
  </si>
  <si>
    <t>1514014363</t>
  </si>
  <si>
    <t>06-06-2016 00:00:00</t>
  </si>
  <si>
    <t>31615089</t>
  </si>
  <si>
    <t>Муниципальное унитарное предприятие "Водолей"</t>
  </si>
  <si>
    <t>1500001163</t>
  </si>
  <si>
    <t>30-12-2021 00:00:00</t>
  </si>
  <si>
    <t>31034868</t>
  </si>
  <si>
    <t>ОАО "Моздокские узоры"</t>
  </si>
  <si>
    <t>1510004477</t>
  </si>
  <si>
    <t>14-08-2002 00:00:00</t>
  </si>
  <si>
    <t>30859545</t>
  </si>
  <si>
    <t>ООО "Аква"</t>
  </si>
  <si>
    <t>1514007461</t>
  </si>
  <si>
    <t>13-01-2011 00:00:00</t>
  </si>
  <si>
    <t>31454061</t>
  </si>
  <si>
    <t>ООО "Благо"</t>
  </si>
  <si>
    <t>1514016360</t>
  </si>
  <si>
    <t>06-12-2018 00:00:00</t>
  </si>
  <si>
    <t>28504417</t>
  </si>
  <si>
    <t>ООО "Водолей - М"</t>
  </si>
  <si>
    <t>1510016666</t>
  </si>
  <si>
    <t>26643536</t>
  </si>
  <si>
    <t>ООО "Водресурсы Садовый"</t>
  </si>
  <si>
    <t>1510015447</t>
  </si>
  <si>
    <t>28504124</t>
  </si>
  <si>
    <t>ООО "Новоосетинское ЖКХ"</t>
  </si>
  <si>
    <t>1510016881</t>
  </si>
  <si>
    <t>02-02-2024 00:00:00</t>
  </si>
  <si>
    <t>26756425</t>
  </si>
  <si>
    <t>РГУП ЭГВ РСО-Алания</t>
  </si>
  <si>
    <t>1512000950</t>
  </si>
  <si>
    <t>26754778</t>
  </si>
  <si>
    <t>ВМБУ "СпецЭкоСлужба"</t>
  </si>
  <si>
    <t>1516621892</t>
  </si>
  <si>
    <t>31409512</t>
  </si>
  <si>
    <t>ВМБУ СЭС</t>
  </si>
  <si>
    <t>1516621878</t>
  </si>
  <si>
    <t>14-04-2010 00:00:00</t>
  </si>
  <si>
    <t>31281164</t>
  </si>
  <si>
    <t>ОАО "ЗПБПО"</t>
  </si>
  <si>
    <t>1501033337</t>
  </si>
  <si>
    <t>150101001</t>
  </si>
  <si>
    <t>26555198</t>
  </si>
  <si>
    <t>ООО "Чистый город"</t>
  </si>
  <si>
    <t>1510013898</t>
  </si>
  <si>
    <t>31462394</t>
  </si>
  <si>
    <t>ООО "ЭРА"</t>
  </si>
  <si>
    <t>1513076504</t>
  </si>
  <si>
    <t>23-07-2019 00:00:00</t>
  </si>
  <si>
    <t>30985803</t>
  </si>
  <si>
    <t>ООО "Эко-Альянс"</t>
  </si>
  <si>
    <t>7701395335</t>
  </si>
  <si>
    <t>770101001</t>
  </si>
  <si>
    <t>31286922</t>
  </si>
  <si>
    <t>ООО "Экология плюс"</t>
  </si>
  <si>
    <t>1513055737</t>
  </si>
  <si>
    <t>29-07-2015 00:00:00</t>
  </si>
  <si>
    <t>NSRF</t>
  </si>
  <si>
    <t>MR_NAME</t>
  </si>
  <si>
    <t>OKTMO_MR_NAME</t>
  </si>
  <si>
    <t>MO_NAME</t>
  </si>
  <si>
    <t>OKTMO_NAME</t>
  </si>
  <si>
    <t>TYPE</t>
  </si>
  <si>
    <t>MR_ID</t>
  </si>
  <si>
    <t>Алагирский муниципальный район</t>
  </si>
  <si>
    <t>90605000</t>
  </si>
  <si>
    <t>муниципальный район</t>
  </si>
  <si>
    <t>Бирагзангское</t>
  </si>
  <si>
    <t>90605405</t>
  </si>
  <si>
    <t>сельское поселение</t>
  </si>
  <si>
    <t>Буронское</t>
  </si>
  <si>
    <t>90605406</t>
  </si>
  <si>
    <t>Город Алагир</t>
  </si>
  <si>
    <t>90605101</t>
  </si>
  <si>
    <t>городское поселение, в состав которого входит город</t>
  </si>
  <si>
    <t>Дзуарикауское</t>
  </si>
  <si>
    <t>90605410</t>
  </si>
  <si>
    <t>Зарамагское</t>
  </si>
  <si>
    <t>90605415</t>
  </si>
  <si>
    <t>Карцинское</t>
  </si>
  <si>
    <t>90605420</t>
  </si>
  <si>
    <t>Красноходское</t>
  </si>
  <si>
    <t>90605423</t>
  </si>
  <si>
    <t>Майрамадагское</t>
  </si>
  <si>
    <t>90605425</t>
  </si>
  <si>
    <t>Мизурское</t>
  </si>
  <si>
    <t>90605426</t>
  </si>
  <si>
    <t>Нарское</t>
  </si>
  <si>
    <t>90605430</t>
  </si>
  <si>
    <t>Ногкауское</t>
  </si>
  <si>
    <t>90605435</t>
  </si>
  <si>
    <t>Рамоновское</t>
  </si>
  <si>
    <t>90605440</t>
  </si>
  <si>
    <t>Суадагское</t>
  </si>
  <si>
    <t>90605445</t>
  </si>
  <si>
    <t>Унальское</t>
  </si>
  <si>
    <t>90605450</t>
  </si>
  <si>
    <t>Фиагдонское</t>
  </si>
  <si>
    <t>90605453</t>
  </si>
  <si>
    <t>Хаталдолнское</t>
  </si>
  <si>
    <t>90605455</t>
  </si>
  <si>
    <t>Цейское</t>
  </si>
  <si>
    <t>90605460</t>
  </si>
  <si>
    <t>Црауское</t>
  </si>
  <si>
    <t>90605465</t>
  </si>
  <si>
    <t>Ардонский муниципальный район</t>
  </si>
  <si>
    <t>90610000</t>
  </si>
  <si>
    <t>Ардон</t>
  </si>
  <si>
    <t>90610101</t>
  </si>
  <si>
    <t>Кадгаронское</t>
  </si>
  <si>
    <t>90610411</t>
  </si>
  <si>
    <t>Кировское</t>
  </si>
  <si>
    <t>90610422</t>
  </si>
  <si>
    <t>Костаевское</t>
  </si>
  <si>
    <t>90610433</t>
  </si>
  <si>
    <t>Красногорское</t>
  </si>
  <si>
    <t>90610444</t>
  </si>
  <si>
    <t>Мичуринское</t>
  </si>
  <si>
    <t>90610455</t>
  </si>
  <si>
    <t>Нартовское</t>
  </si>
  <si>
    <t>90610466</t>
  </si>
  <si>
    <t>Рассветское</t>
  </si>
  <si>
    <t>90610477</t>
  </si>
  <si>
    <t>90610488</t>
  </si>
  <si>
    <t>Город Владикавказ</t>
  </si>
  <si>
    <t>90701000</t>
  </si>
  <si>
    <t>городской округ</t>
  </si>
  <si>
    <t>Дигорский муниципальный район</t>
  </si>
  <si>
    <t>90615000</t>
  </si>
  <si>
    <t>Город Дигора</t>
  </si>
  <si>
    <t>90615101</t>
  </si>
  <si>
    <t>Дур-Дурское</t>
  </si>
  <si>
    <t>90615411</t>
  </si>
  <si>
    <t>Карман-Синдзикауское</t>
  </si>
  <si>
    <t>90615444</t>
  </si>
  <si>
    <t>Кора-Урсдонское</t>
  </si>
  <si>
    <t>90615455</t>
  </si>
  <si>
    <t>Мостиздахское</t>
  </si>
  <si>
    <t>90615422</t>
  </si>
  <si>
    <t>Николаевское</t>
  </si>
  <si>
    <t>90615433</t>
  </si>
  <si>
    <t>Ирафский муниципальный район</t>
  </si>
  <si>
    <t>90620000</t>
  </si>
  <si>
    <t>Ахсарисарское</t>
  </si>
  <si>
    <t>90620405</t>
  </si>
  <si>
    <t>Галиатское</t>
  </si>
  <si>
    <t>90620410</t>
  </si>
  <si>
    <t>Гуларское</t>
  </si>
  <si>
    <t>90620415</t>
  </si>
  <si>
    <t>Задалеское</t>
  </si>
  <si>
    <t>90620425</t>
  </si>
  <si>
    <t>Лескенское</t>
  </si>
  <si>
    <t>90620430</t>
  </si>
  <si>
    <t>Махческое</t>
  </si>
  <si>
    <t>90620435</t>
  </si>
  <si>
    <t>Новоурухское</t>
  </si>
  <si>
    <t>90620440</t>
  </si>
  <si>
    <t>Советское</t>
  </si>
  <si>
    <t>90620442</t>
  </si>
  <si>
    <t>Среднеурухское</t>
  </si>
  <si>
    <t>90620445</t>
  </si>
  <si>
    <t>Стур-Дигорское</t>
  </si>
  <si>
    <t>90620450</t>
  </si>
  <si>
    <t>Сурх-Дигорское</t>
  </si>
  <si>
    <t>90620455</t>
  </si>
  <si>
    <t>Толдзгунское</t>
  </si>
  <si>
    <t>90620460</t>
  </si>
  <si>
    <t>Хазнидонское</t>
  </si>
  <si>
    <t>90620465</t>
  </si>
  <si>
    <t>Чиколинское</t>
  </si>
  <si>
    <t>90620470</t>
  </si>
  <si>
    <t>Кировский муниципальный район</t>
  </si>
  <si>
    <t>90625000</t>
  </si>
  <si>
    <t>Дарг-Кохское</t>
  </si>
  <si>
    <t>90625411</t>
  </si>
  <si>
    <t>Змейское</t>
  </si>
  <si>
    <t>90625422</t>
  </si>
  <si>
    <t>Иранское</t>
  </si>
  <si>
    <t>90625433</t>
  </si>
  <si>
    <t>Карджинское</t>
  </si>
  <si>
    <t>90625444</t>
  </si>
  <si>
    <t>Комсомольское</t>
  </si>
  <si>
    <t>90625455</t>
  </si>
  <si>
    <t>Ставд-Дуртское</t>
  </si>
  <si>
    <t>90625466</t>
  </si>
  <si>
    <t>Эльхотовское</t>
  </si>
  <si>
    <t>90625477</t>
  </si>
  <si>
    <t>60</t>
  </si>
  <si>
    <t>90630000</t>
  </si>
  <si>
    <t>Веселовское</t>
  </si>
  <si>
    <t>90630405</t>
  </si>
  <si>
    <t>61</t>
  </si>
  <si>
    <t>Виноградненское</t>
  </si>
  <si>
    <t>90630410</t>
  </si>
  <si>
    <t>62</t>
  </si>
  <si>
    <t>Калининское</t>
  </si>
  <si>
    <t>90630413</t>
  </si>
  <si>
    <t>64</t>
  </si>
  <si>
    <t>Киевское</t>
  </si>
  <si>
    <t>90630415</t>
  </si>
  <si>
    <t>65</t>
  </si>
  <si>
    <t>Кизлярское</t>
  </si>
  <si>
    <t>90630420</t>
  </si>
  <si>
    <t>Луковское</t>
  </si>
  <si>
    <t>90630425</t>
  </si>
  <si>
    <t>67</t>
  </si>
  <si>
    <t>Малгобекское</t>
  </si>
  <si>
    <t>90630430</t>
  </si>
  <si>
    <t>69</t>
  </si>
  <si>
    <t>Павлодольское</t>
  </si>
  <si>
    <t>90630440</t>
  </si>
  <si>
    <t>71</t>
  </si>
  <si>
    <t>Предгорное</t>
  </si>
  <si>
    <t>90630445</t>
  </si>
  <si>
    <t>72</t>
  </si>
  <si>
    <t>Притеречное</t>
  </si>
  <si>
    <t>90630450</t>
  </si>
  <si>
    <t>73</t>
  </si>
  <si>
    <t>Раздольненское</t>
  </si>
  <si>
    <t>90630455</t>
  </si>
  <si>
    <t>74</t>
  </si>
  <si>
    <t>Садовое</t>
  </si>
  <si>
    <t>90630458</t>
  </si>
  <si>
    <t>75</t>
  </si>
  <si>
    <t>Сухотское</t>
  </si>
  <si>
    <t>90630460</t>
  </si>
  <si>
    <t>76</t>
  </si>
  <si>
    <t>Терское</t>
  </si>
  <si>
    <t>90630473</t>
  </si>
  <si>
    <t>77</t>
  </si>
  <si>
    <t>Троицкое</t>
  </si>
  <si>
    <t>90630470</t>
  </si>
  <si>
    <t>78</t>
  </si>
  <si>
    <t>Хурикауское</t>
  </si>
  <si>
    <t>90630475</t>
  </si>
  <si>
    <t>79</t>
  </si>
  <si>
    <t>Правобережный район</t>
  </si>
  <si>
    <t>90635000</t>
  </si>
  <si>
    <t>Батакойское</t>
  </si>
  <si>
    <t>90635435</t>
  </si>
  <si>
    <t>80</t>
  </si>
  <si>
    <t>Брутское</t>
  </si>
  <si>
    <t>90635405</t>
  </si>
  <si>
    <t>81</t>
  </si>
  <si>
    <t>Город Беслан</t>
  </si>
  <si>
    <t>90635101</t>
  </si>
  <si>
    <t>82</t>
  </si>
  <si>
    <t>Заманкульское</t>
  </si>
  <si>
    <t>90635410</t>
  </si>
  <si>
    <t>83</t>
  </si>
  <si>
    <t>Зилгинское</t>
  </si>
  <si>
    <t>90635415</t>
  </si>
  <si>
    <t>84</t>
  </si>
  <si>
    <t>Новобатакойское</t>
  </si>
  <si>
    <t>90635420</t>
  </si>
  <si>
    <t>85</t>
  </si>
  <si>
    <t>Ольгинское</t>
  </si>
  <si>
    <t>90635425</t>
  </si>
  <si>
    <t>86</t>
  </si>
  <si>
    <t>87</t>
  </si>
  <si>
    <t>Раздзогское</t>
  </si>
  <si>
    <t>90635430</t>
  </si>
  <si>
    <t>88</t>
  </si>
  <si>
    <t>Фарновское</t>
  </si>
  <si>
    <t>90635440</t>
  </si>
  <si>
    <t>89</t>
  </si>
  <si>
    <t>Хумалагское</t>
  </si>
  <si>
    <t>90635445</t>
  </si>
  <si>
    <t>90</t>
  </si>
  <si>
    <t>Цалыкское</t>
  </si>
  <si>
    <t>90635450</t>
  </si>
  <si>
    <t>91</t>
  </si>
  <si>
    <t>Пригородный муниципальный район</t>
  </si>
  <si>
    <t>90640000</t>
  </si>
  <si>
    <t>Архонское</t>
  </si>
  <si>
    <t>90640405</t>
  </si>
  <si>
    <t>92</t>
  </si>
  <si>
    <t>Верхнесанибанское</t>
  </si>
  <si>
    <t>90640407</t>
  </si>
  <si>
    <t>93</t>
  </si>
  <si>
    <t>Гизельское</t>
  </si>
  <si>
    <t>90640410</t>
  </si>
  <si>
    <t>94</t>
  </si>
  <si>
    <t>Даргавское</t>
  </si>
  <si>
    <t>90640415</t>
  </si>
  <si>
    <t>95</t>
  </si>
  <si>
    <t>Донгаронское</t>
  </si>
  <si>
    <t>90640417</t>
  </si>
  <si>
    <t>96</t>
  </si>
  <si>
    <t>Ирское</t>
  </si>
  <si>
    <t>90640419</t>
  </si>
  <si>
    <t>97</t>
  </si>
  <si>
    <t>Камбилеевское</t>
  </si>
  <si>
    <t>90640420</t>
  </si>
  <si>
    <t>98</t>
  </si>
  <si>
    <t>Кармадонское</t>
  </si>
  <si>
    <t>90640425</t>
  </si>
  <si>
    <t>99</t>
  </si>
  <si>
    <t>Кобанское</t>
  </si>
  <si>
    <t>90640430</t>
  </si>
  <si>
    <t>100</t>
  </si>
  <si>
    <t>Комгаронское</t>
  </si>
  <si>
    <t>90640435</t>
  </si>
  <si>
    <t>101</t>
  </si>
  <si>
    <t>Куртатское</t>
  </si>
  <si>
    <t>90640440</t>
  </si>
  <si>
    <t>102</t>
  </si>
  <si>
    <t>Майское</t>
  </si>
  <si>
    <t>90640445</t>
  </si>
  <si>
    <t>103</t>
  </si>
  <si>
    <t>Михайловское</t>
  </si>
  <si>
    <t>90640450</t>
  </si>
  <si>
    <t>104</t>
  </si>
  <si>
    <t>Нижнесанибанское</t>
  </si>
  <si>
    <t>90640460</t>
  </si>
  <si>
    <t>105</t>
  </si>
  <si>
    <t>Ногирское</t>
  </si>
  <si>
    <t>90640455</t>
  </si>
  <si>
    <t>106</t>
  </si>
  <si>
    <t>Октябрьское</t>
  </si>
  <si>
    <t>90640465</t>
  </si>
  <si>
    <t>107</t>
  </si>
  <si>
    <t>108</t>
  </si>
  <si>
    <t>Сунженское</t>
  </si>
  <si>
    <t>90640470</t>
  </si>
  <si>
    <t>109</t>
  </si>
  <si>
    <t>Тарское</t>
  </si>
  <si>
    <t>90640475</t>
  </si>
  <si>
    <t>110</t>
  </si>
  <si>
    <t>Черменское</t>
  </si>
  <si>
    <t>90640485</t>
  </si>
  <si>
    <t>111</t>
  </si>
  <si>
    <t>NUMBER_POINT</t>
  </si>
  <si>
    <t>INVP_NAME</t>
  </si>
  <si>
    <t>INVP_ID</t>
  </si>
  <si>
    <t>L_START_DATE</t>
  </si>
  <si>
    <t>L_END_DATE</t>
  </si>
  <si>
    <t>L_DECISION_NAME</t>
  </si>
  <si>
    <t>L_DECISION_TYPE</t>
  </si>
  <si>
    <t>L_DECISION_NMBR</t>
  </si>
  <si>
    <t>L_DECISION_DATE</t>
  </si>
  <si>
    <t>Инвестиционная программа № 33 от 30.10.2023 ГУП "РПВВ" в сфере холодного водоснабжения по развитию, модернизации и реконструкции систем водоснабжения, на территории городского округа Владикавказ на 2024-2026 годы</t>
  </si>
  <si>
    <t>01.01.2024</t>
  </si>
  <si>
    <t>31.12.2026</t>
  </si>
  <si>
    <t>Инвестиционная программа № 44 от 31.10.2022 МУП "ВЛАДСТОК" в сфере холодного водоснабжения по модернизации, развитию и техническому перевооружению объектов централизованной системы водоснабжения, на территории городского округа Владикавказ на 2022-2023 годы</t>
  </si>
  <si>
    <t>31.10.2022</t>
  </si>
  <si>
    <t>31.12.2023</t>
  </si>
  <si>
    <t>Инвестиционная программа № 44 от 31.10.2022 МУП "ВЛАДСТОК"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Владикавказ на 2022-2023 годы</t>
  </si>
  <si>
    <t>Инвестиционная программа от 11.02.2021 МУП "ВЛАДСТОК" в сфере водоснабжения по реконструкции, модернизации и развитию системы водоснабжения на 2021-2023 годы</t>
  </si>
  <si>
    <t>11.02.2021</t>
  </si>
  <si>
    <t>Инвестиционная программа от 11.02.2021 МУП "ВЛАДСТОК" в сфере водоснабжения по реконструкции, модернизации и развитию системы водоснабжения, на территории городского округа Владикавказ на 2021-2023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</si>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</sst>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6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3D4DD-0081-4AA3-C3B2-87B98DBD31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728" width="5.421875" customWidth="1"/>
    <col min="2" max="2" style="5728" width="9.140625" customWidth="1"/>
    <col min="3" max="3" style="5728" width="16.421875" customWidth="1"/>
    <col min="4" max="25" style="5728" width="6.28125" customWidth="1"/>
    <col min="26" max="28" style="572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6A1028-3FDC-B9CD-6FA5-90089C16FEA2}" mc:Ignorable="x14ac xr xr2 xr3">
  <sheetPr>
    <tabColor rgb="FFCCCCFF"/>
  </sheetPr>
  <dimension ref="A1:Q79"/>
  <sheetViews>
    <sheetView topLeftCell="C1" showGridLines="0" zoomScale="90" workbookViewId="0" tabSelected="1">
      <selection activeCell="F28" sqref="F28"/>
    </sheetView>
  </sheetViews>
  <sheetFormatPr defaultColWidth="9.140625" customHeight="1" defaultRowHeight="11.25"/>
  <cols>
    <col min="1" max="1" style="5846" width="10.7109375" hidden="1" customWidth="1"/>
    <col min="2" max="2" style="5847" width="10.7109375" hidden="1" customWidth="1"/>
    <col min="3" max="3" style="5848" width="3.00390625" customWidth="1"/>
    <col min="4" max="4" style="5772" width="1.00390625" customWidth="1"/>
    <col min="5" max="6" style="5772" width="55.00390625" customWidth="1"/>
    <col min="7" max="7" style="5849" width="1.00390625" customWidth="1"/>
    <col min="8" max="8" style="5772" width="18.00390625" hidden="1" customWidth="1"/>
    <col min="9" max="9" style="5850" width="59.00390625" customWidth="1"/>
    <col min="10" max="10" style="5851" width="52.140625" hidden="1" customWidth="1"/>
    <col min="11" max="11" style="5772" width="8.00390625" customWidth="1"/>
    <col min="12" max="12" style="5772" width="77.00390625" customWidth="1"/>
    <col min="13" max="16" style="5772" width="8.00390625" customWidth="1"/>
    <col min="17" max="17" style="5772" width="12.00390625" hidden="1" customWidth="1"/>
  </cols>
  <sheetData>
    <row s="5729" customFormat="1" customHeight="1" ht="3">
      <c r="A1" s="896"/>
      <c r="B1" s="354"/>
      <c r="F1" s="355" t="s">
        <v>13</v>
      </c>
      <c r="G1" s="524"/>
      <c r="H1" s="184"/>
      <c r="I1" s="524"/>
      <c r="J1" s="984"/>
      <c r="Q1" s="355" t="s">
        <v>14</v>
      </c>
    </row>
    <row s="5736" customFormat="1" customHeight="1" ht="14.25">
      <c r="A2" s="896"/>
      <c r="B2" s="211"/>
      <c r="E2" s="1853" t="str">
        <f>code</f>
        <v>Код отчёта: PP108.OPEN.INFO.PRICE.COLDVSNA.EIAS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747"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холодного водоснабжения (цены и тарифы)</v>
      </c>
      <c r="F5" s="2209"/>
      <c r="G5" s="885"/>
      <c r="J5" s="988"/>
      <c r="Q5" s="187">
        <v>38</v>
      </c>
    </row>
    <row s="574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747" customFormat="1" customHeight="1" ht="6.3">
      <c r="A8" s="898"/>
      <c r="B8" s="345"/>
      <c r="C8" s="346"/>
      <c r="D8" s="352"/>
      <c r="E8" s="350"/>
      <c r="F8" s="353"/>
      <c r="G8" s="190"/>
      <c r="H8" s="522"/>
      <c r="I8" s="524"/>
      <c r="J8" s="990"/>
      <c r="Q8" s="349">
        <v>6</v>
      </c>
    </row>
    <row s="577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747"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v>
      </c>
      <c r="G11" s="190"/>
      <c r="H11" s="886" t="s">
        <v>22</v>
      </c>
      <c r="J11" s="989" t="s">
        <v>23</v>
      </c>
      <c r="Q11" s="187">
        <v>0</v>
      </c>
    </row>
    <row customHeight="1" ht="22.5">
      <c r="A12" s="2211"/>
      <c r="D12" s="188"/>
      <c r="E12" s="1278" t="s">
        <v>24</v>
      </c>
      <c r="F12" s="2843">
        <v>47118</v>
      </c>
      <c r="G12" s="186"/>
      <c r="J12" s="989" t="s">
        <v>25</v>
      </c>
      <c r="Q12" s="187">
        <v>0</v>
      </c>
    </row>
    <row s="5772" customFormat="1" customHeight="1" ht="22.5" hidden="1">
      <c r="A13" s="901" t="s">
        <v>26</v>
      </c>
      <c r="B13" s="211"/>
      <c r="C13" s="521"/>
      <c r="D13" s="523"/>
      <c r="E13" s="1888" t="s">
        <v>27</v>
      </c>
      <c r="F13" s="1845" t="s">
        <v>28</v>
      </c>
      <c r="G13" s="190"/>
      <c r="H13" s="883"/>
      <c r="I13" s="524"/>
      <c r="J13" s="1889" t="s">
        <v>29</v>
      </c>
      <c r="Q13" s="522">
        <v>0</v>
      </c>
    </row>
    <row s="5772" customFormat="1" customHeight="1" ht="27" hidden="1">
      <c r="A14" s="901" t="s">
        <v>30</v>
      </c>
      <c r="B14" s="211"/>
      <c r="C14" s="521"/>
      <c r="D14" s="523"/>
      <c r="E14" s="1278" t="s">
        <v>31</v>
      </c>
      <c r="F14" s="1880"/>
      <c r="G14" s="190"/>
      <c r="H14" s="883"/>
      <c r="I14" s="524"/>
      <c r="J14" s="989" t="s">
        <v>32</v>
      </c>
      <c r="Q14" s="522">
        <v>0</v>
      </c>
    </row>
    <row s="5772" customFormat="1" customHeight="1" ht="19.5" hidden="1">
      <c r="A15" s="901" t="s">
        <v>33</v>
      </c>
      <c r="B15" s="211"/>
      <c r="C15" s="521"/>
      <c r="D15" s="523"/>
      <c r="E15" s="1278" t="s">
        <v>34</v>
      </c>
      <c r="F15" s="1880"/>
      <c r="G15" s="190"/>
      <c r="H15" s="883"/>
      <c r="I15" s="524"/>
      <c r="J15" s="989" t="s">
        <v>35</v>
      </c>
      <c r="Q15" s="522">
        <v>0</v>
      </c>
    </row>
    <row s="5747"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45646</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45658</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45279</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5801">
        <v>45652</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0" t="s">
        <v>47</v>
      </c>
      <c r="G27" s="186"/>
      <c r="Q27" s="187">
        <v>0</v>
      </c>
    </row>
    <row customHeight="1" ht="24.75">
      <c r="D28" s="188"/>
      <c r="E28" s="504" t="s">
        <v>48</v>
      </c>
      <c r="F28" s="2860" t="s">
        <v>43</v>
      </c>
      <c r="G28" s="186"/>
      <c r="Q28" s="187">
        <v>0</v>
      </c>
    </row>
    <row customHeight="1" ht="19.5">
      <c r="D29" s="188"/>
      <c r="E29" s="504" t="s">
        <v>44</v>
      </c>
      <c r="F29" s="2860" t="s">
        <v>45</v>
      </c>
      <c r="G29" s="186"/>
      <c r="Q29" s="187">
        <v>0</v>
      </c>
    </row>
    <row s="5747" customFormat="1" customHeight="1" ht="6.3">
      <c r="A30" s="898"/>
      <c r="B30" s="345"/>
      <c r="C30" s="346"/>
      <c r="D30" s="352"/>
      <c r="E30" s="350"/>
      <c r="F30" s="353"/>
      <c r="G30" s="190"/>
      <c r="H30" s="522"/>
      <c r="I30" s="524"/>
      <c r="J30" s="987"/>
      <c r="Q30" s="349">
        <v>6</v>
      </c>
    </row>
    <row customHeight="1" ht="30">
      <c r="C31" s="191"/>
      <c r="D31" s="192"/>
      <c r="E31" s="504" t="str">
        <f>"Наименование "&amp;IF(TEMPLATE_GROUP="ROIV","органа тарифного регулирования","ЮЛ / ИП")</f>
        <v>Наименование ЮЛ / ИП</v>
      </c>
      <c r="F31" s="330" t="s">
        <v>49</v>
      </c>
      <c r="G31" s="889"/>
      <c r="Q31" s="187">
        <v>20</v>
      </c>
    </row>
    <row customHeight="1" ht="21" hidden="1">
      <c r="C32" s="191"/>
      <c r="D32" s="192"/>
      <c r="E32" s="505" t="s">
        <v>50</v>
      </c>
      <c r="F32" s="330"/>
      <c r="G32" s="889"/>
      <c r="Q32" s="187">
        <v>20</v>
      </c>
    </row>
    <row customHeight="1" ht="21">
      <c r="C33" s="191"/>
      <c r="D33" s="192"/>
      <c r="E33" s="504" t="s">
        <v>51</v>
      </c>
      <c r="F33" s="330" t="s">
        <v>52</v>
      </c>
      <c r="G33" s="889"/>
      <c r="Q33" s="187">
        <v>20</v>
      </c>
    </row>
    <row customHeight="1" ht="21">
      <c r="C34" s="191"/>
      <c r="D34" s="192"/>
      <c r="E34" s="504" t="s">
        <v>53</v>
      </c>
      <c r="F34" s="330" t="s">
        <v>54</v>
      </c>
      <c r="G34" s="889"/>
      <c r="H34" s="193"/>
      <c r="Q34" s="187">
        <v>20</v>
      </c>
    </row>
    <row s="5747" customFormat="1" customHeight="1" ht="11.549999999999999">
      <c r="A35" s="898"/>
      <c r="B35" s="345"/>
      <c r="C35" s="346"/>
      <c r="D35" s="352"/>
      <c r="E35" s="350"/>
      <c r="F35" s="353"/>
      <c r="G35" s="190"/>
      <c r="H35" s="522"/>
      <c r="I35" s="524"/>
      <c r="J35" s="987"/>
      <c r="Q35" s="349">
        <v>11</v>
      </c>
    </row>
    <row customHeight="1" ht="19.5" hidden="1">
      <c r="A36" s="992"/>
      <c r="D36" s="192"/>
      <c r="E36" s="504" t="s">
        <v>55</v>
      </c>
      <c r="F36" s="461"/>
      <c r="G36" s="190"/>
      <c r="Q36" s="187">
        <v>0</v>
      </c>
    </row>
    <row customHeight="1" ht="21">
      <c r="A37" s="992"/>
      <c r="D37" s="192"/>
      <c r="E37" s="504" t="s">
        <v>56</v>
      </c>
      <c r="F37" s="2869" t="s">
        <v>57</v>
      </c>
      <c r="G37" s="190"/>
      <c r="Q37" s="187">
        <v>20</v>
      </c>
    </row>
    <row s="5747"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747" customFormat="1" customHeight="1" ht="6" hidden="1">
      <c r="A40" s="897"/>
      <c r="B40" s="539"/>
      <c r="C40" s="540"/>
      <c r="D40" s="541"/>
      <c r="E40" s="542"/>
      <c r="F40" s="1166"/>
      <c r="G40" s="186"/>
      <c r="H40" s="522"/>
      <c r="I40" s="524"/>
      <c r="J40" s="989"/>
      <c r="Q40" s="543">
        <v>6</v>
      </c>
    </row>
    <row s="5772"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747" customFormat="1" customHeight="1" ht="6" hidden="1">
      <c r="A42" s="897"/>
      <c r="B42" s="539"/>
      <c r="C42" s="540"/>
      <c r="D42" s="541"/>
      <c r="E42" s="542"/>
      <c r="F42" s="1166"/>
      <c r="G42" s="186"/>
      <c r="H42" s="522"/>
      <c r="I42" s="524"/>
      <c r="J42" s="987"/>
      <c r="Q42" s="543">
        <v>0</v>
      </c>
    </row>
    <row s="5772" customFormat="1" customHeight="1" ht="27" hidden="1">
      <c r="A43" s="897"/>
      <c r="B43" s="526"/>
      <c r="C43" s="521"/>
      <c r="D43" s="523"/>
      <c r="E43" s="504" t="s">
        <v>59</v>
      </c>
      <c r="F43" s="823" t="s">
        <v>19</v>
      </c>
      <c r="G43" s="186"/>
      <c r="I43" s="524"/>
      <c r="J43" s="989"/>
      <c r="Q43" s="522">
        <v>0</v>
      </c>
    </row>
    <row s="5772" customFormat="1" customHeight="1" ht="27" hidden="1">
      <c r="A44" s="897"/>
      <c r="B44" s="526"/>
      <c r="C44" s="521"/>
      <c r="D44" s="523"/>
      <c r="E44" s="1278" t="s">
        <v>60</v>
      </c>
      <c r="F44" s="2001"/>
      <c r="G44" s="186"/>
      <c r="I44" s="524"/>
      <c r="J44" s="989"/>
      <c r="Q44" s="522">
        <v>0</v>
      </c>
    </row>
    <row s="5747" customFormat="1" customHeight="1" ht="6" hidden="1">
      <c r="A45" s="897"/>
      <c r="B45" s="539"/>
      <c r="C45" s="540"/>
      <c r="D45" s="541"/>
      <c r="E45" s="542"/>
      <c r="F45" s="1166"/>
      <c r="G45" s="186"/>
      <c r="H45" s="522"/>
      <c r="I45" s="524"/>
      <c r="J45" s="989"/>
      <c r="Q45" s="543">
        <v>0</v>
      </c>
    </row>
    <row s="5747" customFormat="1" customHeight="1" ht="24.75" hidden="1">
      <c r="A46" s="897"/>
      <c r="B46" s="539"/>
      <c r="C46" s="540"/>
      <c r="D46" s="541"/>
      <c r="E46" s="1278" t="s">
        <v>61</v>
      </c>
      <c r="F46" s="823" t="s">
        <v>19</v>
      </c>
      <c r="G46" s="186"/>
      <c r="H46" s="522"/>
      <c r="I46" s="524"/>
      <c r="J46" s="989"/>
      <c r="Q46" s="543">
        <v>0</v>
      </c>
    </row>
    <row s="5772" customFormat="1" customHeight="1" ht="24.75" hidden="1">
      <c r="A47" s="897"/>
      <c r="B47" s="526"/>
      <c r="C47" s="521"/>
      <c r="D47" s="523"/>
      <c r="E47" s="1278" t="s">
        <v>62</v>
      </c>
      <c r="F47" s="823" t="s">
        <v>19</v>
      </c>
      <c r="G47" s="186"/>
      <c r="I47" s="524"/>
      <c r="J47" s="989"/>
      <c r="Q47" s="522">
        <v>0</v>
      </c>
    </row>
    <row s="5747"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t="s">
        <v>19</v>
      </c>
      <c r="G49" s="186"/>
      <c r="Q49" s="187">
        <v>0</v>
      </c>
    </row>
    <row s="5747" customFormat="1" customHeight="1" ht="6" hidden="1">
      <c r="A50" s="898"/>
      <c r="B50" s="539"/>
      <c r="C50" s="540"/>
      <c r="D50" s="352"/>
      <c r="E50" s="350"/>
      <c r="F50" s="353"/>
      <c r="G50" s="190"/>
      <c r="H50" s="522"/>
      <c r="I50" s="524"/>
      <c r="J50" s="989"/>
      <c r="Q50" s="543">
        <v>0</v>
      </c>
    </row>
    <row s="5772" customFormat="1" customHeight="1" ht="28.5" hidden="1">
      <c r="A51" s="899"/>
      <c r="B51" s="526"/>
      <c r="C51" s="643"/>
      <c r="D51" s="644"/>
      <c r="E51" s="504" t="s">
        <v>63</v>
      </c>
      <c r="F51" s="823" t="s">
        <v>19</v>
      </c>
      <c r="G51" s="645"/>
      <c r="I51" s="647"/>
      <c r="J51" s="991"/>
      <c r="P51" s="648"/>
      <c r="Q51" s="646">
        <v>0</v>
      </c>
    </row>
    <row s="5747" customFormat="1" customHeight="1" ht="6" hidden="1">
      <c r="A52" s="898"/>
      <c r="B52" s="539"/>
      <c r="C52" s="540"/>
      <c r="D52" s="352"/>
      <c r="E52" s="350"/>
      <c r="F52" s="353"/>
      <c r="G52" s="190"/>
      <c r="H52" s="522"/>
      <c r="I52" s="524"/>
      <c r="J52" s="987"/>
      <c r="Q52" s="543">
        <v>0</v>
      </c>
    </row>
    <row s="5772" customFormat="1" customHeight="1" ht="27" hidden="1">
      <c r="A53" s="899"/>
      <c r="B53" s="526"/>
      <c r="C53" s="643"/>
      <c r="D53" s="644"/>
      <c r="E53" s="504" t="s">
        <v>64</v>
      </c>
      <c r="F53" s="1161" t="s">
        <v>19</v>
      </c>
      <c r="G53" s="645"/>
      <c r="I53" s="647"/>
      <c r="J53" s="991"/>
      <c r="P53" s="648"/>
      <c r="Q53" s="646">
        <v>0</v>
      </c>
    </row>
    <row s="5772" customFormat="1" customHeight="1" ht="27" hidden="1">
      <c r="A54" s="899"/>
      <c r="B54" s="526"/>
      <c r="C54" s="643"/>
      <c r="D54" s="644"/>
      <c r="E54" s="504" t="s">
        <v>65</v>
      </c>
      <c r="F54" s="1887"/>
      <c r="G54" s="645"/>
      <c r="I54" s="647"/>
      <c r="J54" s="991"/>
      <c r="P54" s="648"/>
      <c r="Q54" s="646">
        <v>0</v>
      </c>
    </row>
    <row s="5747" customFormat="1" customHeight="1" ht="6" hidden="1">
      <c r="A55" s="898"/>
      <c r="B55" s="539"/>
      <c r="C55" s="540"/>
      <c r="D55" s="352"/>
      <c r="E55" s="350"/>
      <c r="F55" s="353"/>
      <c r="G55" s="190"/>
      <c r="H55" s="522"/>
      <c r="I55" s="524"/>
      <c r="J55" s="987"/>
      <c r="Q55" s="543">
        <v>0</v>
      </c>
    </row>
    <row s="5772" customFormat="1" customHeight="1" ht="25.5" hidden="1">
      <c r="A56" s="899"/>
      <c r="B56" s="526"/>
      <c r="C56" s="643"/>
      <c r="D56" s="644"/>
      <c r="E56" s="504" t="s">
        <v>66</v>
      </c>
      <c r="F56" s="1161" t="s">
        <v>19</v>
      </c>
      <c r="G56" s="645"/>
      <c r="I56" s="647"/>
      <c r="J56" s="991"/>
      <c r="P56" s="648"/>
      <c r="Q56" s="646">
        <v>0</v>
      </c>
    </row>
    <row s="5747" customFormat="1" customHeight="1" ht="6" hidden="1">
      <c r="A57" s="898"/>
      <c r="B57" s="539"/>
      <c r="C57" s="540"/>
      <c r="D57" s="352"/>
      <c r="E57" s="350"/>
      <c r="F57" s="353"/>
      <c r="G57" s="190"/>
      <c r="H57" s="522"/>
      <c r="I57" s="524"/>
      <c r="J57" s="987"/>
      <c r="Q57" s="543">
        <v>0</v>
      </c>
    </row>
    <row s="5772" customFormat="1" customHeight="1" ht="15" hidden="1">
      <c r="A58" s="899"/>
      <c r="B58" s="526"/>
      <c r="C58" s="643"/>
      <c r="D58" s="644"/>
      <c r="E58" s="504" t="s">
        <v>67</v>
      </c>
      <c r="F58" s="1161" t="s">
        <v>68</v>
      </c>
      <c r="G58" s="645"/>
      <c r="I58" s="647"/>
      <c r="J58" s="991"/>
      <c r="P58" s="648"/>
      <c r="Q58" s="646">
        <v>0</v>
      </c>
    </row>
    <row s="577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772" customFormat="1" customHeight="1" ht="15" hidden="1">
      <c r="A60" s="899"/>
      <c r="B60" s="526"/>
      <c r="C60" s="643"/>
      <c r="D60" s="644"/>
      <c r="E60" s="1278" t="s">
        <v>69</v>
      </c>
      <c r="F60" s="1264"/>
      <c r="G60" s="645"/>
      <c r="I60" s="647"/>
      <c r="J60" s="991"/>
      <c r="P60" s="648"/>
      <c r="Q60" s="646">
        <v>0</v>
      </c>
    </row>
    <row s="5747" customFormat="1" customHeight="1" ht="6" hidden="1">
      <c r="A61" s="898"/>
      <c r="B61" s="539"/>
      <c r="C61" s="540"/>
      <c r="D61" s="541"/>
      <c r="E61" s="542"/>
      <c r="F61" s="1166"/>
      <c r="G61" s="186"/>
      <c r="H61" s="522"/>
      <c r="I61" s="524"/>
      <c r="J61" s="989"/>
      <c r="Q61" s="543">
        <v>0</v>
      </c>
    </row>
    <row s="5772" customFormat="1" customHeight="1" ht="33.75" hidden="1">
      <c r="A62" s="898"/>
      <c r="B62" s="211"/>
      <c r="C62" s="521"/>
      <c r="D62" s="523"/>
      <c r="E62" s="1278" t="s">
        <v>70</v>
      </c>
      <c r="F62" s="1784" t="s">
        <v>68</v>
      </c>
      <c r="G62" s="186"/>
      <c r="H62" s="886" t="s">
        <v>22</v>
      </c>
      <c r="I62" s="524"/>
      <c r="J62" s="989"/>
      <c r="Q62" s="522">
        <v>0</v>
      </c>
    </row>
    <row s="5747"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3AE329A-174B-C38C-80E4-0825FF723FF7}"/>
    <hyperlink ref="H17" location="Титульный!H9" display="Как заполнить?" tooltip="Помощь по работе с полями отчётной формы" xr:uid="{EB090ED4-657E-CF4D-3133-AC8EA7E5B6ED}"/>
    <hyperlink ref="H39" location="Титульный!H9" display="Как заполнить?" tooltip="Помощь по работе с полями отчётной формы" xr:uid="{4541EBB5-5769-C5FD-A65F-4B345F785D73}"/>
    <hyperlink ref="H62" location="Титульный!H9" display="Как заполнить?" tooltip="Помощь по работе с полями отчётной формы" xr:uid="{898AFE2B-F9AD-0CA5-F029-7696A54C0A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4B395-88CD-A19F-8A3E-D2043A9CC474}"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5772" width="8.00390625" hidden="1" customWidth="1"/>
    <col min="2" max="2" style="5851" width="6.00390625" hidden="1" customWidth="1"/>
    <col min="3" max="3" style="5772" width="3.00390625" customWidth="1"/>
    <col min="4" max="4" style="5949" width="3.00390625" customWidth="1"/>
    <col min="5" max="5" style="5772" width="6.00390625" customWidth="1"/>
    <col min="6" max="6" style="5772" width="2.7109375" hidden="1" customWidth="1"/>
    <col min="7" max="7" style="5772" width="46.7109375" customWidth="1"/>
    <col min="8" max="8" style="5772" width="42.00390625" customWidth="1"/>
    <col min="9" max="9" style="5772" width="14.00390625" customWidth="1"/>
    <col min="10" max="10" style="5950" width="3.00390625" customWidth="1"/>
    <col min="11" max="13" style="5950" width="9.140625" hidden="1"/>
    <col min="14" max="14" style="5950" width="25.7109375" hidden="1" customWidth="1"/>
    <col min="15" max="15" style="5950" width="14.421875" hidden="1" customWidth="1"/>
    <col min="16" max="19" style="5951" width="9.140625" hidden="1"/>
    <col min="20" max="27" style="5772" width="9.140625" hidden="1"/>
    <col min="28" max="28" style="5772" width="8.00390625" customWidth="1"/>
    <col min="29" max="29" style="5772" width="9.140625" hidden="1"/>
  </cols>
  <sheetData>
    <row s="5852"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86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867" customFormat="1" customHeight="1" ht="3">
      <c r="A3" s="871"/>
      <c r="B3" s="530"/>
      <c r="C3" s="871"/>
      <c r="D3" s="277"/>
      <c r="E3" s="216"/>
      <c r="F3" s="622"/>
      <c r="G3" s="216"/>
      <c r="H3" s="216"/>
      <c r="I3" s="279"/>
      <c r="J3" s="360"/>
      <c r="K3" s="268"/>
      <c r="L3" s="268"/>
      <c r="M3" s="268"/>
      <c r="N3" s="339"/>
      <c r="O3" s="268"/>
      <c r="P3" s="338"/>
      <c r="Q3" s="338"/>
      <c r="R3" s="338"/>
      <c r="S3" s="338"/>
      <c r="AC3" s="229">
        <v>3</v>
      </c>
    </row>
    <row s="5867"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867" customFormat="1" customHeight="1" ht="3">
      <c r="A5" s="871"/>
      <c r="B5" s="530"/>
      <c r="C5" s="871"/>
      <c r="D5" s="277"/>
      <c r="E5" s="216"/>
      <c r="F5" s="622"/>
      <c r="G5" s="280"/>
      <c r="H5" s="280"/>
      <c r="I5" s="281"/>
      <c r="J5" s="268"/>
      <c r="K5" s="268"/>
      <c r="L5" s="268"/>
      <c r="M5" s="268"/>
      <c r="N5" s="339"/>
      <c r="O5" s="268"/>
      <c r="P5" s="338"/>
      <c r="Q5" s="338"/>
      <c r="R5" s="338"/>
      <c r="S5" s="338"/>
      <c r="AC5" s="229">
        <v>3</v>
      </c>
    </row>
    <row s="586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867"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867"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867"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867"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912" customFormat="1" customHeight="1" ht="15.75">
      <c r="A13" s="2212"/>
      <c r="B13" s="530">
        <v>1</v>
      </c>
      <c r="C13" s="530"/>
      <c r="D13" s="913"/>
      <c r="E13" s="893" t="str">
        <f>A12&amp;"."&amp;B13</f>
        <v>1.1</v>
      </c>
      <c r="F13" s="908" t="s">
        <v>101</v>
      </c>
      <c r="G13" s="906" t="s">
        <v>102</v>
      </c>
      <c r="H13" s="906" t="s">
        <v>103</v>
      </c>
      <c r="I13" s="904" t="s">
        <v>104</v>
      </c>
      <c r="J13" s="613">
        <f>MERGEVALUE(G13)</f>
      </c>
      <c r="K13" s="624"/>
      <c r="L13" s="624"/>
      <c r="M13" s="613" t="str">
        <f t="array" ref="M13:M13">IF(ISERROR(MATCH(MID(N13,1,250),MID(note_ter,1,250),0)),"n","y")</f>
        <v>n</v>
      </c>
      <c r="N13" s="624"/>
      <c r="O13" s="613" t="str">
        <f>H13&amp;"("&amp;I13&amp;")"</f>
        <v>Город Моздок(90630101)</v>
      </c>
      <c r="P13" s="530"/>
      <c r="Q13" s="530"/>
      <c r="R13" s="533"/>
      <c r="S13" s="530"/>
      <c r="T13" s="530"/>
      <c r="U13" s="530"/>
      <c r="V13" s="535"/>
      <c r="W13" s="535"/>
      <c r="X13" s="532"/>
      <c r="Y13" s="532"/>
      <c r="Z13" s="532"/>
      <c r="AA13" s="532"/>
      <c r="AB13" s="532"/>
      <c r="AC13" s="536">
        <v>15</v>
      </c>
    </row>
    <row customHeight="1" ht="15">
      <c r="A14" s="1995"/>
      <c r="B14" s="1479" t="s">
        <v>105</v>
      </c>
      <c r="C14" s="1479"/>
      <c r="D14" s="913" t="s">
        <v>106</v>
      </c>
      <c r="E14" s="1991" t="str">
        <f>A12&amp;"."&amp;B14</f>
        <v>1.2</v>
      </c>
      <c r="F14" s="1996" t="s">
        <v>107</v>
      </c>
      <c r="G14" s="2000" t="s">
        <v>102</v>
      </c>
      <c r="H14" s="2000" t="s">
        <v>108</v>
      </c>
      <c r="I14" s="1998" t="s">
        <v>109</v>
      </c>
      <c r="J14" s="1737"/>
      <c r="K14" s="1749"/>
      <c r="L14" s="1749"/>
      <c r="M14" s="1737" t="str">
        <f t="array" ref="M14:M14">IF(ISERROR(MATCH(MID(N14,1,250),MID(note_ter,1,250),0)),"n","y")</f>
        <v>n</v>
      </c>
      <c r="N14" s="1749"/>
      <c r="O14" s="1737" t="str">
        <f>H14&amp;"("&amp;I14&amp;")"</f>
        <v>Новоосетинское(90630435)</v>
      </c>
      <c r="P14" s="1479"/>
      <c r="Q14" s="1479"/>
      <c r="R14" s="533"/>
      <c r="S14" s="1479"/>
      <c r="T14" s="1479"/>
      <c r="U14" s="1479"/>
      <c r="V14" s="946"/>
      <c r="W14" s="946"/>
      <c r="X14" s="740"/>
      <c r="Y14" s="740"/>
      <c r="Z14" s="740"/>
      <c r="AA14" s="740"/>
      <c r="AB14" s="740"/>
      <c r="AC14" s="740"/>
    </row>
    <row s="5912" customFormat="1" customHeight="1" ht="15.75">
      <c r="A15" s="2212"/>
      <c r="B15" s="530"/>
      <c r="C15" s="525"/>
      <c r="D15" s="914"/>
      <c r="E15" s="534"/>
      <c r="F15" s="290"/>
      <c r="G15" s="528" t="s">
        <v>110</v>
      </c>
      <c r="H15" s="300"/>
      <c r="I15" s="537"/>
      <c r="J15" s="624"/>
      <c r="K15" s="624"/>
      <c r="L15" s="624"/>
      <c r="M15" s="624"/>
      <c r="N15" s="613"/>
      <c r="O15" s="624"/>
      <c r="P15" s="530"/>
      <c r="Q15" s="530"/>
      <c r="R15" s="533"/>
      <c r="S15" s="530"/>
      <c r="T15" s="530"/>
      <c r="U15" s="530"/>
      <c r="V15" s="535"/>
      <c r="W15" s="535"/>
      <c r="X15" s="532"/>
      <c r="Y15" s="532"/>
      <c r="Z15" s="532"/>
      <c r="AA15" s="532"/>
      <c r="AB15" s="532"/>
      <c r="AC15" s="536">
        <v>15</v>
      </c>
    </row>
    <row s="5867" customFormat="1" customHeight="1" ht="14.699999999999998">
      <c r="A16" s="871"/>
      <c r="B16" s="530"/>
      <c r="C16" s="871"/>
      <c r="D16" s="895"/>
      <c r="E16" s="907"/>
      <c r="F16" s="291"/>
      <c r="G16" s="529" t="s">
        <v>111</v>
      </c>
      <c r="H16" s="291"/>
      <c r="I16" s="292"/>
      <c r="J16" s="362"/>
      <c r="K16" s="268"/>
      <c r="L16" s="268"/>
      <c r="M16" s="268"/>
      <c r="N16" s="339" t="s">
        <v>112</v>
      </c>
      <c r="O16" s="268"/>
      <c r="P16" s="338"/>
      <c r="Q16" s="338"/>
      <c r="R16" s="338"/>
      <c r="S16" s="338"/>
      <c r="AC16" s="229">
        <v>14</v>
      </c>
    </row>
    <row s="5867" customFormat="1" customHeight="1" ht="22.049999999999997">
      <c r="A17" s="871"/>
      <c r="B17" s="530"/>
      <c r="C17" s="871"/>
      <c r="D17" s="278"/>
      <c r="E17" s="293"/>
      <c r="F17" s="293"/>
      <c r="G17" s="293"/>
      <c r="H17" s="293"/>
      <c r="I17" s="293"/>
      <c r="J17" s="268"/>
      <c r="K17" s="268"/>
      <c r="L17" s="268"/>
      <c r="M17" s="268"/>
      <c r="N17" s="339"/>
      <c r="O17" s="268"/>
      <c r="P17" s="338"/>
      <c r="Q17" s="338"/>
      <c r="R17" s="338"/>
      <c r="S17" s="338"/>
      <c r="AC17" s="229">
        <v>21</v>
      </c>
    </row>
    <row s="5867" customFormat="1" customHeight="1" ht="14.699999999999998">
      <c r="A18" s="871"/>
      <c r="B18" s="530"/>
      <c r="C18" s="871"/>
      <c r="D18" s="278"/>
      <c r="E18" s="196"/>
      <c r="F18" s="871"/>
      <c r="G18" s="196"/>
      <c r="H18" s="196"/>
      <c r="I18" s="196"/>
      <c r="J18" s="268"/>
      <c r="K18" s="268"/>
      <c r="L18" s="268"/>
      <c r="M18" s="268"/>
      <c r="N18" s="339"/>
      <c r="O18" s="268"/>
      <c r="P18" s="338"/>
      <c r="Q18" s="338"/>
      <c r="R18" s="338"/>
      <c r="S18" s="338"/>
      <c r="AC18" s="229">
        <v>14</v>
      </c>
    </row>
    <row s="5867" customFormat="1" customHeight="1" ht="1.05">
      <c r="A19" s="871"/>
      <c r="B19" s="530"/>
      <c r="C19" s="871"/>
      <c r="D19" s="278"/>
      <c r="E19" s="196"/>
      <c r="F19" s="871"/>
      <c r="G19" s="196"/>
      <c r="H19" s="196"/>
      <c r="I19" s="196"/>
      <c r="J19" s="268"/>
      <c r="K19" s="268"/>
      <c r="L19" s="268"/>
      <c r="M19" s="268"/>
      <c r="N19" s="339"/>
      <c r="O19" s="268"/>
      <c r="P19" s="338"/>
      <c r="Q19" s="338"/>
      <c r="R19" s="338"/>
      <c r="S19" s="338"/>
      <c r="AC19" s="229">
        <v>1</v>
      </c>
    </row>
    <row s="5944" customFormat="1" customHeight="1" ht="10.5">
      <c r="B20" s="947"/>
      <c r="D20" s="295"/>
      <c r="J20" s="268"/>
      <c r="K20" s="268"/>
      <c r="L20" s="268"/>
      <c r="M20" s="268"/>
      <c r="N20" s="339"/>
      <c r="O20" s="268"/>
      <c r="P20" s="338"/>
      <c r="Q20" s="338"/>
      <c r="R20" s="338"/>
      <c r="S20" s="338"/>
      <c r="AC20" s="294">
        <v>10</v>
      </c>
    </row>
    <row s="5944" customFormat="1" customHeight="1" ht="10.5">
      <c r="B21" s="947"/>
      <c r="D21" s="295"/>
      <c r="J21" s="268"/>
      <c r="K21" s="268"/>
      <c r="L21" s="268"/>
      <c r="M21" s="268"/>
      <c r="N21" s="339"/>
      <c r="O21" s="268"/>
      <c r="P21" s="338"/>
      <c r="Q21" s="338"/>
      <c r="R21" s="338"/>
      <c r="S21" s="338"/>
      <c r="AC21" s="294">
        <v>10</v>
      </c>
    </row>
    <row customHeight="1" ht="14.699999999999998">
      <c r="AC22" s="196">
        <v>14</v>
      </c>
    </row>
    <row customHeight="1" ht="14.699999999999998">
      <c r="AC23" s="196">
        <v>14</v>
      </c>
    </row>
    <row customHeight="1" ht="14.699999999999998">
      <c r="AC24" s="196">
        <v>14</v>
      </c>
    </row>
    <row customHeight="1" ht="14.699999999999998">
      <c r="H25" s="175"/>
      <c r="AC25" s="196">
        <v>14</v>
      </c>
    </row>
    <row customHeight="1" ht="14.699999999999998">
      <c r="AC26" s="196">
        <v>14</v>
      </c>
    </row>
    <row customHeight="1" ht="14.699999999999998">
      <c r="AC27" s="196">
        <v>14</v>
      </c>
    </row>
    <row customHeight="1" ht="14.699999999999998">
      <c r="AC28" s="196">
        <v>14</v>
      </c>
    </row>
    <row customHeight="1" ht="14.699999999999998">
      <c r="J29" s="196"/>
      <c r="K29" s="196"/>
      <c r="L29" s="196"/>
      <c r="AC29" s="196">
        <v>14</v>
      </c>
    </row>
    <row customHeight="1" ht="22.5" hidden="1">
      <c r="A30" s="871" t="s">
        <v>84</v>
      </c>
      <c r="B30" s="530">
        <v>0</v>
      </c>
      <c r="C30" s="871">
        <v>3</v>
      </c>
      <c r="D30" s="278">
        <v>3</v>
      </c>
      <c r="E30" s="196">
        <v>6</v>
      </c>
      <c r="F30" s="871">
        <v>0</v>
      </c>
      <c r="G30" s="196">
        <v>46</v>
      </c>
      <c r="H30" s="196">
        <v>42</v>
      </c>
      <c r="I30" s="196">
        <v>14</v>
      </c>
      <c r="J30" s="268">
        <v>3</v>
      </c>
      <c r="K30" s="268">
        <v>0</v>
      </c>
      <c r="L30" s="268">
        <v>0</v>
      </c>
      <c r="M30" s="268">
        <v>0</v>
      </c>
      <c r="N30" s="339">
        <v>0</v>
      </c>
      <c r="O30" s="268">
        <v>0</v>
      </c>
      <c r="P30" s="338">
        <v>0</v>
      </c>
      <c r="Q30" s="338">
        <v>0</v>
      </c>
      <c r="R30" s="338">
        <v>0</v>
      </c>
      <c r="S30" s="338">
        <v>0</v>
      </c>
      <c r="T30" s="196">
        <v>0</v>
      </c>
      <c r="U30" s="196">
        <v>0</v>
      </c>
      <c r="V30" s="196">
        <v>0</v>
      </c>
      <c r="W30" s="196">
        <v>0</v>
      </c>
      <c r="X30" s="196">
        <v>0</v>
      </c>
      <c r="Y30" s="196">
        <v>0</v>
      </c>
      <c r="Z30" s="196">
        <v>0</v>
      </c>
      <c r="AA30" s="196">
        <v>0</v>
      </c>
      <c r="AB30" s="196">
        <v>8</v>
      </c>
      <c r="AC30" s="196">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3353D-623E-298B-90C3-E42A9D006DF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987" width="6.421875" hidden="1" customWidth="1"/>
    <col min="2" max="2" style="5987" width="2.00390625" hidden="1" customWidth="1"/>
    <col min="3" max="3" style="5987" width="3.00390625" customWidth="1"/>
    <col min="4" max="4" style="5987" width="4.00390625" customWidth="1"/>
    <col min="5" max="5" style="5987" width="44.00390625" customWidth="1"/>
    <col min="6" max="6" style="5987" width="6.421875" customWidth="1"/>
    <col min="7" max="7" style="5987" width="4.00390625" customWidth="1"/>
    <col min="8" max="8" style="5987" width="5.00390625" customWidth="1"/>
    <col min="9" max="9" style="5987" width="52.00390625" customWidth="1"/>
    <col min="10" max="10" style="5987" width="7.00390625" customWidth="1"/>
    <col min="11" max="11" style="5987" width="3.00390625" customWidth="1"/>
    <col min="12" max="12" style="5987" width="6.00390625" customWidth="1"/>
    <col min="13" max="13" style="5987" width="56.00390625" customWidth="1"/>
    <col min="14" max="14" style="6038" width="8.00390625" customWidth="1"/>
    <col min="15" max="20" style="5950" width="9.140625" hidden="1"/>
    <col min="21" max="24" style="6039" width="9.140625" hidden="1"/>
    <col min="25" max="37" style="6038" width="9.140625" hidden="1"/>
    <col min="38" max="38" style="6038" width="8.00390625" customWidth="1"/>
    <col min="39" max="39" style="598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холодного водоснабжения (цены и тарифы)</v>
      </c>
      <c r="E4" s="2233"/>
      <c r="F4" s="2233"/>
      <c r="G4" s="2233"/>
      <c r="H4" s="2233"/>
      <c r="I4" s="2234"/>
      <c r="J4" s="697"/>
      <c r="K4" s="697"/>
      <c r="L4" s="697"/>
      <c r="M4" s="697"/>
      <c r="AM4" s="696">
        <v>34</v>
      </c>
    </row>
    <row s="5958"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95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95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113</v>
      </c>
      <c r="E9" s="2240"/>
      <c r="F9" s="2241" t="s">
        <v>114</v>
      </c>
      <c r="G9" s="2242"/>
      <c r="H9" s="2242"/>
      <c r="I9" s="2242"/>
      <c r="J9" s="2245" t="s">
        <v>115</v>
      </c>
      <c r="K9" s="2245"/>
      <c r="L9" s="2245"/>
      <c r="M9" s="2245"/>
      <c r="AM9" s="696">
        <v>18</v>
      </c>
    </row>
    <row customHeight="1" ht="24">
      <c r="A10" s="2239"/>
      <c r="B10" s="705"/>
      <c r="C10" s="638"/>
      <c r="D10" s="636" t="s">
        <v>90</v>
      </c>
      <c r="E10" s="636" t="s">
        <v>91</v>
      </c>
      <c r="F10" s="636" t="s">
        <v>116</v>
      </c>
      <c r="G10" s="2246" t="s">
        <v>90</v>
      </c>
      <c r="H10" s="2247"/>
      <c r="I10" s="636" t="s">
        <v>91</v>
      </c>
      <c r="J10" s="636" t="s">
        <v>116</v>
      </c>
      <c r="K10" s="2246" t="s">
        <v>90</v>
      </c>
      <c r="L10" s="2247"/>
      <c r="M10" s="636" t="s">
        <v>91</v>
      </c>
      <c r="N10" s="1740"/>
      <c r="AM10" s="696">
        <v>23</v>
      </c>
    </row>
    <row s="5987" customFormat="1" customHeight="1" ht="11.25" hidden="1">
      <c r="A11" s="706"/>
      <c r="B11" s="706"/>
      <c r="C11" s="706"/>
      <c r="D11" s="707" t="s">
        <v>117</v>
      </c>
      <c r="E11" s="707" t="s">
        <v>105</v>
      </c>
      <c r="F11" s="707" t="s">
        <v>92</v>
      </c>
      <c r="G11" s="2228" t="s">
        <v>93</v>
      </c>
      <c r="H11" s="2229"/>
      <c r="I11" s="707" t="s">
        <v>118</v>
      </c>
      <c r="J11" s="707" t="s">
        <v>94</v>
      </c>
      <c r="K11" s="2230" t="s">
        <v>95</v>
      </c>
      <c r="L11" s="2231"/>
      <c r="M11" s="707" t="s">
        <v>119</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120</v>
      </c>
      <c r="P12" s="1526" t="s">
        <v>121</v>
      </c>
      <c r="Q12" s="1526" t="s">
        <v>122</v>
      </c>
      <c r="R12" s="1526" t="s">
        <v>123</v>
      </c>
      <c r="AM12" s="696">
        <v>1</v>
      </c>
    </row>
    <row s="5987" customFormat="1" customHeight="1" ht="15.75">
      <c r="A13" s="406"/>
      <c r="B13" s="406"/>
      <c r="C13" s="639"/>
      <c r="D13" s="2221" t="s">
        <v>117</v>
      </c>
      <c r="E13" s="2222"/>
      <c r="F13" s="2225" t="s">
        <v>68</v>
      </c>
      <c r="G13" s="2226"/>
      <c r="H13" s="2227">
        <v>1</v>
      </c>
      <c r="I13" s="2218" t="str">
        <f>IF(U13="","",INDEX(TERRITORY_MR_LIST,MATCH(U13,TERRITORY_LIST_ID,0)))</f>
        <v/>
      </c>
      <c r="J13" s="2220" t="s">
        <v>19</v>
      </c>
      <c r="K13" s="715"/>
      <c r="L13" s="640" t="s">
        <v>117</v>
      </c>
      <c r="M13" s="716" t="s">
        <v>28</v>
      </c>
      <c r="N13" s="925"/>
      <c r="O13" s="1529" t="s">
        <v>124</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125</v>
      </c>
      <c r="Z13" s="717">
        <v>1705000</v>
      </c>
      <c r="AA13" s="717"/>
      <c r="AB13" s="717"/>
      <c r="AC13" s="717"/>
      <c r="AD13" s="717"/>
      <c r="AE13" s="717"/>
      <c r="AF13" s="717"/>
      <c r="AG13" s="717"/>
      <c r="AH13" s="717"/>
      <c r="AI13" s="717"/>
      <c r="AJ13" s="717"/>
      <c r="AK13" s="717"/>
      <c r="AL13" s="717"/>
      <c r="AM13" s="719">
        <v>15</v>
      </c>
    </row>
    <row s="5987" customFormat="1" customHeight="1" ht="15.75">
      <c r="A14" s="406"/>
      <c r="B14" s="406"/>
      <c r="C14" s="289"/>
      <c r="D14" s="2221"/>
      <c r="E14" s="2223"/>
      <c r="F14" s="2220"/>
      <c r="G14" s="2226"/>
      <c r="H14" s="2227"/>
      <c r="I14" s="2219"/>
      <c r="J14" s="2220"/>
      <c r="K14" s="534"/>
      <c r="L14" s="290"/>
      <c r="M14" s="720" t="s">
        <v>126</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987" customFormat="1" customHeight="1" ht="15.75">
      <c r="A15" s="406"/>
      <c r="B15" s="406"/>
      <c r="C15" s="289"/>
      <c r="D15" s="2221"/>
      <c r="E15" s="2224"/>
      <c r="F15" s="2220"/>
      <c r="G15" s="1173"/>
      <c r="H15" s="1174"/>
      <c r="I15" s="693" t="s">
        <v>127</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128</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601B9-6035-0CED-C49C-21EA302D0C43}" mc:Ignorable="x14ac xr xr2 xr3">
  <sheetPr>
    <tabColor rgb="FFCCCCFF"/>
  </sheetPr>
  <dimension ref="A1:AR146"/>
  <sheetViews>
    <sheetView topLeftCell="A1" showGridLines="0" zoomScale="90" workbookViewId="0">
      <selection activeCell="N84" sqref="N84:N86"/>
    </sheetView>
  </sheetViews>
  <sheetFormatPr defaultColWidth="9.140625" customHeight="1" defaultRowHeight="11.25"/>
  <cols>
    <col min="1" max="2" style="5950" width="3.7109375" hidden="1" customWidth="1"/>
    <col min="3" max="3" style="5987" width="3.00390625" customWidth="1"/>
    <col min="4" max="4" style="5987" width="6.00390625" customWidth="1"/>
    <col min="5" max="5" style="5987" width="42.00390625" customWidth="1"/>
    <col min="6" max="6" style="5987" width="15.00390625" customWidth="1"/>
    <col min="7" max="7" style="5987" width="42.00390625" customWidth="1"/>
    <col min="8" max="8" style="5987" width="3.00390625" customWidth="1"/>
    <col min="9" max="9" style="5987" width="5.00390625" customWidth="1"/>
    <col min="10" max="10" style="5987" width="47.00390625" customWidth="1"/>
    <col min="11" max="12" style="5987" width="3.00390625" customWidth="1"/>
    <col min="13" max="13" style="5987" width="5.00390625" customWidth="1"/>
    <col min="14" max="14" style="5987" width="28.00390625" customWidth="1"/>
    <col min="15" max="16" style="5987" width="3.00390625" customWidth="1"/>
    <col min="17" max="17" style="5987" width="5.00390625" customWidth="1"/>
    <col min="18" max="18" style="5987" width="34.00390625" customWidth="1"/>
    <col min="19" max="20" style="5987" width="3.7109375" hidden="1" customWidth="1"/>
    <col min="21" max="21" style="5987" width="5.7109375" hidden="1" customWidth="1"/>
    <col min="22" max="22" style="5987" width="34.421875" hidden="1" customWidth="1"/>
    <col min="23" max="23" style="5987" width="30.00390625" customWidth="1"/>
    <col min="24" max="24" style="5987" width="3.00390625" customWidth="1"/>
    <col min="25" max="28" style="6039" width="9.8515625" hidden="1" customWidth="1"/>
    <col min="29" max="29" style="6039" width="27.00390625" hidden="1" customWidth="1"/>
    <col min="30" max="30" style="6039" width="10.57421875" hidden="1" customWidth="1"/>
    <col min="31" max="31" style="6039" width="10.7109375" hidden="1" customWidth="1"/>
    <col min="32" max="32" style="6039" width="10.00390625" hidden="1" customWidth="1"/>
    <col min="33" max="33" style="6039" width="12.8515625" hidden="1" customWidth="1"/>
    <col min="34" max="34" style="6039" width="24.421875" hidden="1" customWidth="1"/>
    <col min="35" max="35" style="6039" width="15.8515625" hidden="1" customWidth="1"/>
    <col min="36" max="36" style="6039" width="19.421875" hidden="1" customWidth="1"/>
    <col min="37" max="37" style="6039" width="11.00390625" hidden="1" customWidth="1"/>
    <col min="38" max="38" style="6039" width="23.57421875" hidden="1" customWidth="1"/>
    <col min="39" max="39" style="6039" width="23.8515625" hidden="1" customWidth="1"/>
    <col min="40" max="40" style="6039" width="25.28125" hidden="1" customWidth="1"/>
    <col min="41" max="41" style="6039" width="16.8515625" hidden="1" customWidth="1"/>
    <col min="42" max="42" style="6039" width="29.57421875" hidden="1" customWidth="1"/>
    <col min="43" max="43" style="6039" width="29.8515625" hidden="1" customWidth="1"/>
    <col min="44" max="44" style="5987" width="9.140625" hidden="1"/>
  </cols>
  <sheetData>
    <row customHeight="1" ht="11.25" hidden="1">
      <c r="A1" s="269"/>
      <c r="AR1" s="217" t="s">
        <v>14</v>
      </c>
    </row>
    <row customHeight="1" ht="11.25" hidden="1">
      <c r="AR2" s="217">
        <v>0</v>
      </c>
    </row>
    <row customHeight="1" ht="11.25" hidden="1">
      <c r="AR3" s="217">
        <v>0</v>
      </c>
    </row>
    <row customHeight="1" ht="3">
      <c r="AR4" s="217">
        <v>3</v>
      </c>
    </row>
    <row s="595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958"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05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95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129</v>
      </c>
      <c r="F9" s="2216"/>
      <c r="G9" s="2240" t="s">
        <v>113</v>
      </c>
      <c r="H9" s="2240" t="s">
        <v>90</v>
      </c>
      <c r="I9" s="2240"/>
      <c r="J9" s="2240" t="s">
        <v>130</v>
      </c>
      <c r="K9" s="2268" t="s">
        <v>131</v>
      </c>
      <c r="L9" s="2268"/>
      <c r="M9" s="2268"/>
      <c r="N9" s="2268"/>
      <c r="O9" s="2268" t="s">
        <v>132</v>
      </c>
      <c r="P9" s="2268"/>
      <c r="Q9" s="2268"/>
      <c r="R9" s="2268"/>
      <c r="S9" s="2268" t="s">
        <v>133</v>
      </c>
      <c r="T9" s="2268"/>
      <c r="U9" s="2268"/>
      <c r="V9" s="2268"/>
      <c r="W9" s="2240" t="s">
        <v>134</v>
      </c>
      <c r="AR9" s="217">
        <v>27</v>
      </c>
    </row>
    <row customHeight="1" ht="31.5">
      <c r="D10" s="2240"/>
      <c r="E10" s="1397" t="s">
        <v>91</v>
      </c>
      <c r="F10" s="1397" t="s">
        <v>135</v>
      </c>
      <c r="G10" s="2240"/>
      <c r="H10" s="2240"/>
      <c r="I10" s="2240"/>
      <c r="J10" s="2240"/>
      <c r="K10" s="223" t="s">
        <v>116</v>
      </c>
      <c r="L10" s="2240" t="s">
        <v>90</v>
      </c>
      <c r="M10" s="2240"/>
      <c r="N10" s="223" t="s">
        <v>136</v>
      </c>
      <c r="O10" s="223" t="s">
        <v>116</v>
      </c>
      <c r="P10" s="2240" t="s">
        <v>90</v>
      </c>
      <c r="Q10" s="2240"/>
      <c r="R10" s="223" t="s">
        <v>136</v>
      </c>
      <c r="S10" s="396" t="s">
        <v>116</v>
      </c>
      <c r="T10" s="2240" t="s">
        <v>90</v>
      </c>
      <c r="U10" s="2240"/>
      <c r="V10" s="396" t="s">
        <v>91</v>
      </c>
      <c r="W10" s="2240"/>
      <c r="Z10" s="1372" t="s">
        <v>137</v>
      </c>
      <c r="AA10" s="1372" t="s">
        <v>138</v>
      </c>
      <c r="AB10" s="1372" t="s">
        <v>139</v>
      </c>
      <c r="AC10" s="1372" t="s">
        <v>140</v>
      </c>
      <c r="AD10" s="1372" t="s">
        <v>141</v>
      </c>
      <c r="AE10" s="1372" t="s">
        <v>142</v>
      </c>
      <c r="AF10" s="1372" t="s">
        <v>143</v>
      </c>
      <c r="AG10" s="1372" t="s">
        <v>144</v>
      </c>
      <c r="AH10" s="1372" t="s">
        <v>145</v>
      </c>
      <c r="AI10" s="1372" t="s">
        <v>146</v>
      </c>
      <c r="AJ10" s="1372" t="s">
        <v>147</v>
      </c>
      <c r="AK10" s="1372" t="s">
        <v>148</v>
      </c>
      <c r="AL10" s="1372" t="s">
        <v>149</v>
      </c>
      <c r="AM10" s="1372" t="s">
        <v>150</v>
      </c>
      <c r="AN10" s="1372" t="s">
        <v>151</v>
      </c>
      <c r="AO10" s="1372" t="s">
        <v>152</v>
      </c>
      <c r="AP10" s="1372" t="s">
        <v>153</v>
      </c>
      <c r="AQ10" s="1372" t="s">
        <v>154</v>
      </c>
      <c r="AR10" s="217">
        <v>30</v>
      </c>
    </row>
    <row s="5950" customFormat="1" customHeight="1" ht="12" hidden="1">
      <c r="D11" s="1362" t="s">
        <v>117</v>
      </c>
      <c r="E11" s="1362" t="s">
        <v>105</v>
      </c>
      <c r="F11" s="1362"/>
      <c r="G11" s="1362" t="s">
        <v>92</v>
      </c>
      <c r="H11" s="2269" t="s">
        <v>118</v>
      </c>
      <c r="I11" s="2269"/>
      <c r="J11" s="1362" t="s">
        <v>94</v>
      </c>
      <c r="K11" s="1362" t="s">
        <v>95</v>
      </c>
      <c r="L11" s="2269" t="s">
        <v>119</v>
      </c>
      <c r="M11" s="2269"/>
      <c r="N11" s="1362" t="s">
        <v>155</v>
      </c>
      <c r="O11" s="1362" t="s">
        <v>156</v>
      </c>
      <c r="P11" s="2269" t="s">
        <v>157</v>
      </c>
      <c r="Q11" s="2269"/>
      <c r="R11" s="1362" t="s">
        <v>158</v>
      </c>
      <c r="S11" s="1362" t="s">
        <v>157</v>
      </c>
      <c r="T11" s="2269" t="s">
        <v>158</v>
      </c>
      <c r="U11" s="2269"/>
      <c r="V11" s="1362" t="s">
        <v>159</v>
      </c>
      <c r="W11" s="1362" t="s">
        <v>160</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987" customFormat="1" customHeight="1" ht="17.25" hidden="1">
      <c r="A13" s="434"/>
      <c r="C13" s="322"/>
      <c r="D13" s="2248">
        <v>1</v>
      </c>
      <c r="E13" s="2256" t="s">
        <v>161</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162</v>
      </c>
      <c r="AD13" s="1380" t="s">
        <v>163</v>
      </c>
      <c r="AE13" s="1380" t="s">
        <v>164</v>
      </c>
      <c r="AF13" s="1380" t="s">
        <v>165</v>
      </c>
      <c r="AG13" s="1380" t="s">
        <v>166</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987"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987"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987"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987"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987"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167</v>
      </c>
      <c r="AD18" s="1380" t="s">
        <v>168</v>
      </c>
      <c r="AE18" s="1380" t="s">
        <v>169</v>
      </c>
      <c r="AF18" s="1380" t="s">
        <v>170</v>
      </c>
      <c r="AG18" s="1380" t="s">
        <v>171</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987"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987"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987"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987"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987" customFormat="1" customHeight="1" ht="17.25" hidden="1">
      <c r="A23" s="434"/>
      <c r="C23" s="322"/>
      <c r="D23" s="2248">
        <v>2</v>
      </c>
      <c r="E23" s="2256" t="s">
        <v>172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167</v>
      </c>
      <c r="AD23" s="1380" t="s">
        <v>168</v>
      </c>
      <c r="AE23" s="1380" t="s">
        <v>169</v>
      </c>
      <c r="AF23" s="1380" t="s">
        <v>170</v>
      </c>
      <c r="AG23" s="1380" t="s">
        <v>171</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98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98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98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98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987" customFormat="1" customHeight="1" ht="17.25" hidden="1">
      <c r="A28" s="434"/>
      <c r="C28" s="322"/>
      <c r="D28" s="2248">
        <v>3</v>
      </c>
      <c r="E28" s="2256" t="s">
        <v>173</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174</v>
      </c>
      <c r="AD28" s="1380" t="s">
        <v>175</v>
      </c>
      <c r="AE28" s="1380" t="s">
        <v>176</v>
      </c>
      <c r="AF28" s="1380" t="s">
        <v>177</v>
      </c>
      <c r="AG28" s="1380" t="s">
        <v>178</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987"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987"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987"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987"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987" customFormat="1" customHeight="1" ht="17.25" hidden="1">
      <c r="A33" s="434"/>
      <c r="C33" s="322"/>
      <c r="D33" s="2248">
        <v>4</v>
      </c>
      <c r="E33" s="2256" t="s">
        <v>179</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180</v>
      </c>
      <c r="AD33" s="1380" t="s">
        <v>181</v>
      </c>
      <c r="AE33" s="1380" t="s">
        <v>182</v>
      </c>
      <c r="AF33" s="1380" t="s">
        <v>183</v>
      </c>
      <c r="AG33" s="1380" t="s">
        <v>184</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987"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987"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987"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987"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987" customFormat="1" customHeight="1" ht="17.25" hidden="1">
      <c r="A38" s="434"/>
      <c r="C38" s="322"/>
      <c r="D38" s="2248">
        <v>5</v>
      </c>
      <c r="E38" s="2256" t="s">
        <v>185</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186</v>
      </c>
      <c r="AD38" s="1380" t="s">
        <v>187</v>
      </c>
      <c r="AE38" s="1380" t="s">
        <v>188</v>
      </c>
      <c r="AF38" s="1380" t="s">
        <v>189</v>
      </c>
      <c r="AG38" s="1380" t="s">
        <v>190</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987"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987"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987"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987"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987" customFormat="1" customHeight="1" ht="17.25" hidden="1">
      <c r="A43" s="434"/>
      <c r="C43" s="322"/>
      <c r="D43" s="2248">
        <v>6</v>
      </c>
      <c r="E43" s="2256" t="s">
        <v>191</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192</v>
      </c>
      <c r="AD43" s="1380" t="s">
        <v>193</v>
      </c>
      <c r="AE43" s="1380" t="s">
        <v>194</v>
      </c>
      <c r="AF43" s="1380" t="s">
        <v>195</v>
      </c>
      <c r="AG43" s="1380" t="s">
        <v>196</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987"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987"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987"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987"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987" customFormat="1" customHeight="1" ht="17.25" hidden="1">
      <c r="A48" s="434"/>
      <c r="C48" s="322"/>
      <c r="D48" s="2279">
        <v>7</v>
      </c>
      <c r="E48" s="2282" t="s">
        <v>197</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198</v>
      </c>
      <c r="AD48" s="1380" t="s">
        <v>199</v>
      </c>
      <c r="AE48" s="1380" t="s">
        <v>200</v>
      </c>
      <c r="AF48" s="1380" t="s">
        <v>201</v>
      </c>
      <c r="AG48" s="1380" t="s">
        <v>202</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987"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987"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987"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987"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987" customFormat="1" customHeight="1" ht="17.25" hidden="1">
      <c r="A53" s="434"/>
      <c r="C53" s="322"/>
      <c r="D53" s="2248">
        <v>8</v>
      </c>
      <c r="E53" s="2256" t="s">
        <v>203</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204</v>
      </c>
      <c r="AD53" s="1380" t="s">
        <v>205</v>
      </c>
      <c r="AE53" s="1380" t="s">
        <v>206</v>
      </c>
      <c r="AF53" s="1380" t="s">
        <v>207</v>
      </c>
      <c r="AG53" s="1380" t="s">
        <v>208</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987"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987"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987"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987"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987" customFormat="1" customHeight="1" ht="17.25" hidden="1">
      <c r="A58" s="434"/>
      <c r="C58" s="322"/>
      <c r="D58" s="2248">
        <v>9</v>
      </c>
      <c r="E58" s="2256" t="s">
        <v>209</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210</v>
      </c>
      <c r="AD58" s="1380" t="s">
        <v>211</v>
      </c>
      <c r="AE58" s="1380" t="s">
        <v>212</v>
      </c>
      <c r="AF58" s="1380" t="s">
        <v>213</v>
      </c>
      <c r="AG58" s="1380" t="s">
        <v>214</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987"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987"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987"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987"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987" customFormat="1" customHeight="1" ht="17.25" hidden="1">
      <c r="A63" s="434"/>
      <c r="C63" s="322"/>
      <c r="D63" s="2248">
        <v>10</v>
      </c>
      <c r="E63" s="2256" t="s">
        <v>215</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216</v>
      </c>
      <c r="AD63" s="1380" t="s">
        <v>217</v>
      </c>
      <c r="AE63" s="1380" t="s">
        <v>218</v>
      </c>
      <c r="AF63" s="1380" t="s">
        <v>219</v>
      </c>
      <c r="AG63" s="1380" t="s">
        <v>220</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98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98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98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98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221</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222</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223</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224</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225</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226</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227</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228</v>
      </c>
      <c r="F77" s="2285"/>
      <c r="G77" s="2286"/>
      <c r="H77" s="2286"/>
      <c r="I77" s="2286"/>
      <c r="J77" s="2286"/>
      <c r="K77" s="2286"/>
      <c r="L77" s="2286"/>
      <c r="M77" s="2286"/>
      <c r="N77" s="2286"/>
      <c r="O77" s="2286"/>
      <c r="P77" s="2286"/>
      <c r="Q77" s="2286"/>
      <c r="R77" s="2286"/>
      <c r="S77" s="2286"/>
      <c r="T77" s="2286"/>
      <c r="U77" s="2286"/>
      <c r="V77" s="2286"/>
      <c r="W77" s="2286"/>
      <c r="AR77" s="217">
        <v>0</v>
      </c>
    </row>
    <row s="598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987" customFormat="1" customHeight="1" ht="17.25">
      <c r="A79" s="434"/>
      <c r="C79" s="322"/>
      <c r="D79" s="2248">
        <v>1</v>
      </c>
      <c r="E79" s="2256" t="s">
        <v>229</v>
      </c>
      <c r="F79" s="2258" t="s">
        <v>68</v>
      </c>
      <c r="G79" s="3203" t="str">
        <f>INDEX(VD_NAME_LIST,MATCH("4189671",VD_ID_LIST,0))</f>
        <v>Холодное водоснабжение. Питьевая вода</v>
      </c>
      <c r="H79" s="3204"/>
      <c r="I79" s="3204">
        <v>1</v>
      </c>
      <c r="J79" s="3205" t="s">
        <v>230</v>
      </c>
      <c r="K79" s="3206" t="s">
        <v>68</v>
      </c>
      <c r="L79" s="3207"/>
      <c r="M79" s="3207" t="s">
        <v>117</v>
      </c>
      <c r="N79" s="3208" t="str">
        <f>IF(Z79="","",INDEX(TERRITORY_MR_LIST,MATCH(Z79,TERRITORY_LIST_ID,0)))</f>
        <v>Территория 1</v>
      </c>
      <c r="O79" s="3206" t="s">
        <v>19</v>
      </c>
      <c r="P79" s="3207"/>
      <c r="Q79" s="3207" t="s">
        <v>117</v>
      </c>
      <c r="R79" s="3209" t="s">
        <v>28</v>
      </c>
      <c r="S79" s="3210" t="s">
        <v>19</v>
      </c>
      <c r="T79" s="3210"/>
      <c r="U79" s="3210" t="s">
        <v>117</v>
      </c>
      <c r="V79" s="3211"/>
      <c r="W79" s="3205"/>
      <c r="Y79" s="1380"/>
      <c r="Z79" s="1380" t="s">
        <v>100</v>
      </c>
      <c r="AA79" s="1380"/>
      <c r="AB79" s="1380" t="s">
        <v>231</v>
      </c>
      <c r="AC79" s="1380" t="s">
        <v>232</v>
      </c>
      <c r="AD79" s="1380" t="s">
        <v>233</v>
      </c>
      <c r="AE79" s="1380" t="s">
        <v>234</v>
      </c>
      <c r="AF79" s="1380" t="s">
        <v>235</v>
      </c>
      <c r="AG79" s="1380"/>
      <c r="AH79" s="1380" t="str">
        <f>IF($E$79=0,"",$E$79)</f>
        <v>Тариф на питьевую воду (питьевое водоснабжение)</v>
      </c>
      <c r="AI79" s="1380" t="str">
        <f>IF($G$79=0,"",$G$79)</f>
        <v>Холодное водоснабжение. Питьевая вода</v>
      </c>
      <c r="AJ79" s="1380" t="str">
        <f>IF($J$79=0,"",$J$79)</f>
        <v>Тариф на холодную питьевую воду</v>
      </c>
      <c r="AK79" s="1380" t="str">
        <f>IF($K$79="нет","без дифференциации",IF($N$79=0,"",$N$79))</f>
        <v>Территория 1</v>
      </c>
      <c r="AL79" s="1380" t="str">
        <f>IF($O$79="нет","без дифференциации",IF($R$79=0,"",$R$79))</f>
        <v>без дифференциации</v>
      </c>
      <c r="AM79" s="1380" t="str">
        <f>IF($S$79="нет","без дифференциации",IF($V$79=0,"",$V$79))</f>
        <v>без дифференциации</v>
      </c>
      <c r="AN79" s="1380">
        <f>$I$79</f>
        <v>1</v>
      </c>
      <c r="AO79" s="1380" t="str">
        <f>$I$79&amp;"."&amp;$M$79</f>
        <v>1.1</v>
      </c>
      <c r="AP79" s="1380" t="str">
        <f>$I$79&amp;"."&amp;$M$79&amp;"."&amp;$Q$79</f>
        <v>1.1.1</v>
      </c>
      <c r="AQ79" s="1380" t="str">
        <f>$I$79&amp;"."&amp;$M$79&amp;"."&amp;$Q$79&amp;"."&amp;$U$79</f>
        <v>1.1.1.1</v>
      </c>
      <c r="AR79" s="1463">
        <v>0</v>
      </c>
    </row>
    <row s="5987" customFormat="1" customHeight="1" ht="17.25">
      <c r="A80" s="434"/>
      <c r="C80" s="433"/>
      <c r="D80" s="2248"/>
      <c r="E80" s="2256"/>
      <c r="F80" s="2259"/>
      <c r="G80" s="3203"/>
      <c r="H80" s="3204"/>
      <c r="I80" s="3204"/>
      <c r="J80" s="3205"/>
      <c r="K80" s="3212"/>
      <c r="L80" s="3207"/>
      <c r="M80" s="3207"/>
      <c r="N80" s="3208"/>
      <c r="O80" s="3212"/>
      <c r="P80" s="3207"/>
      <c r="Q80" s="3207"/>
      <c r="R80" s="3209" t="s">
        <v>28</v>
      </c>
      <c r="S80" s="3210"/>
      <c r="T80" s="3213"/>
      <c r="U80" s="3214"/>
      <c r="V80" s="3214"/>
      <c r="W80" s="3205"/>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987" customFormat="1" customHeight="1" ht="17.25">
      <c r="A81" s="434"/>
      <c r="C81" s="322"/>
      <c r="D81" s="2248"/>
      <c r="E81" s="2256"/>
      <c r="F81" s="2259"/>
      <c r="G81" s="3203"/>
      <c r="H81" s="3215"/>
      <c r="I81" s="3215"/>
      <c r="J81" s="3216"/>
      <c r="K81" s="3212"/>
      <c r="L81" s="3215"/>
      <c r="M81" s="3215"/>
      <c r="N81" s="3217"/>
      <c r="O81" s="3218"/>
      <c r="P81" s="3219"/>
      <c r="Q81" s="3220"/>
      <c r="R81" s="3221" t="s">
        <v>236</v>
      </c>
      <c r="S81" s="3222"/>
      <c r="T81" s="3223"/>
      <c r="U81" s="3224"/>
      <c r="V81" s="3225"/>
      <c r="W81" s="3226"/>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987" customFormat="1" customHeight="1" ht="17.25">
      <c r="A82" s="434"/>
      <c r="C82" s="433"/>
      <c r="D82" s="2248"/>
      <c r="E82" s="2256"/>
      <c r="F82" s="2259"/>
      <c r="G82" s="3203"/>
      <c r="H82" s="3215"/>
      <c r="I82" s="3215"/>
      <c r="J82" s="3216"/>
      <c r="K82" s="3218"/>
      <c r="L82" s="3228"/>
      <c r="M82" s="3229"/>
      <c r="N82" s="3230" t="s">
        <v>237</v>
      </c>
      <c r="O82" s="3231"/>
      <c r="P82" s="3232"/>
      <c r="Q82" s="3233"/>
      <c r="R82" s="3234"/>
      <c r="S82" s="3235"/>
      <c r="T82" s="3236"/>
      <c r="U82" s="3237"/>
      <c r="V82" s="3238"/>
      <c r="W82" s="3239"/>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987" customFormat="1" customHeight="1" ht="17.25">
      <c r="A83" s="434"/>
      <c r="C83" s="433"/>
      <c r="D83" s="2249"/>
      <c r="E83" s="2257"/>
      <c r="F83" s="2260"/>
      <c r="G83" s="3240"/>
      <c r="H83" s="3241"/>
      <c r="I83" s="3242"/>
      <c r="J83" s="3243" t="s">
        <v>238</v>
      </c>
      <c r="K83" s="3244"/>
      <c r="L83" s="3245"/>
      <c r="M83" s="3246"/>
      <c r="N83" s="3247"/>
      <c r="O83" s="3248"/>
      <c r="P83" s="3249"/>
      <c r="Q83" s="3250"/>
      <c r="R83" s="3251"/>
      <c r="S83" s="3252"/>
      <c r="T83" s="3253"/>
      <c r="U83" s="3254"/>
      <c r="V83" s="3255"/>
      <c r="W83" s="3256"/>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987" customFormat="1" customHeight="1" ht="17.25">
      <c r="A84" s="434"/>
      <c r="C84" s="322"/>
      <c r="D84" s="2248">
        <v>2</v>
      </c>
      <c r="E84" s="2256" t="s">
        <v>239</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240</v>
      </c>
      <c r="AD84" s="1380" t="s">
        <v>241</v>
      </c>
      <c r="AE84" s="1380" t="s">
        <v>242</v>
      </c>
      <c r="AF84" s="1380" t="s">
        <v>243</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987" customFormat="1" customHeight="1" ht="17.25">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987" customFormat="1" customHeight="1" ht="17.25">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987" customFormat="1" customHeight="1" ht="17.25">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987" customFormat="1" customHeight="1" ht="17.25">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987" customFormat="1" customHeight="1" ht="17.25">
      <c r="A89" s="434"/>
      <c r="C89" s="322"/>
      <c r="D89" s="2248">
        <v>3</v>
      </c>
      <c r="E89" s="2256" t="s">
        <v>244</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245</v>
      </c>
      <c r="AD89" s="1380" t="s">
        <v>246</v>
      </c>
      <c r="AE89" s="1380" t="s">
        <v>247</v>
      </c>
      <c r="AF89" s="1380" t="s">
        <v>248</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987" customFormat="1" customHeight="1" ht="17.25">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987" customFormat="1" customHeight="1" ht="17.25">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987" customFormat="1" customHeight="1" ht="17.25">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987" customFormat="1" customHeight="1" ht="17.25">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987" customFormat="1" customHeight="1" ht="17.25">
      <c r="A94" s="434"/>
      <c r="C94" s="322"/>
      <c r="D94" s="2248">
        <v>4</v>
      </c>
      <c r="E94" s="2256" t="s">
        <v>249</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250</v>
      </c>
      <c r="AD94" s="1380" t="s">
        <v>251</v>
      </c>
      <c r="AE94" s="1380" t="s">
        <v>252</v>
      </c>
      <c r="AF94" s="1380" t="s">
        <v>253</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987" customFormat="1" customHeight="1" ht="17.25">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987" customFormat="1" customHeight="1" ht="17.25">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987" customFormat="1" customHeight="1" ht="17.25">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987" customFormat="1" customHeight="1" ht="17.25">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987" customFormat="1" customHeight="1" ht="17.25">
      <c r="A99" s="434"/>
      <c r="C99" s="322"/>
      <c r="D99" s="2248">
        <v>5</v>
      </c>
      <c r="E99" s="2256" t="s">
        <v>254</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255</v>
      </c>
      <c r="AD99" s="1380" t="s">
        <v>256</v>
      </c>
      <c r="AE99" s="1380" t="s">
        <v>257</v>
      </c>
      <c r="AF99" s="1380" t="s">
        <v>258</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987" customFormat="1" customHeight="1" ht="17.25">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987" customFormat="1" customHeight="1" ht="17.25">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987" customFormat="1" customHeight="1" ht="17.25">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987" customFormat="1" customHeight="1" ht="17.25">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987"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987" customFormat="1" customHeight="1" ht="17.25" hidden="1">
      <c r="A105" s="434"/>
      <c r="C105" s="322"/>
      <c r="D105" s="2248">
        <v>1</v>
      </c>
      <c r="E105" s="2256" t="s">
        <v>259</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260</v>
      </c>
      <c r="AD105" s="1380" t="s">
        <v>261</v>
      </c>
      <c r="AE105" s="1380" t="s">
        <v>262</v>
      </c>
      <c r="AF105" s="1380" t="s">
        <v>263</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987"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987"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987"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987"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987" customFormat="1" customHeight="1" ht="17.25" hidden="1">
      <c r="A110" s="434"/>
      <c r="C110" s="322"/>
      <c r="D110" s="2248">
        <v>2</v>
      </c>
      <c r="E110" s="2256" t="s">
        <v>264</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265</v>
      </c>
      <c r="AD110" s="1380" t="s">
        <v>266</v>
      </c>
      <c r="AE110" s="1380" t="s">
        <v>267</v>
      </c>
      <c r="AF110" s="1380" t="s">
        <v>268</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987"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987"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987"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987"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987" customFormat="1" customHeight="1" ht="17.25" hidden="1">
      <c r="A115" s="434"/>
      <c r="C115" s="322"/>
      <c r="D115" s="2248">
        <v>3</v>
      </c>
      <c r="E115" s="2256" t="s">
        <v>269</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270</v>
      </c>
      <c r="AD115" s="1380" t="s">
        <v>271</v>
      </c>
      <c r="AE115" s="1380" t="s">
        <v>272</v>
      </c>
      <c r="AF115" s="1380" t="s">
        <v>273</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987"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987"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987"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987"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987"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987" customFormat="1" customHeight="1" ht="17.25" hidden="1">
      <c r="A121" s="434"/>
      <c r="C121" s="322"/>
      <c r="D121" s="2248">
        <v>1</v>
      </c>
      <c r="E121" s="2256" t="s">
        <v>274</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275</v>
      </c>
      <c r="AD121" s="1380" t="s">
        <v>276</v>
      </c>
      <c r="AE121" s="1380" t="s">
        <v>277</v>
      </c>
      <c r="AF121" s="1380" t="s">
        <v>278</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987"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987"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987"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987"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987" customFormat="1" customHeight="1" ht="17.25" hidden="1">
      <c r="A126" s="434"/>
      <c r="C126" s="322"/>
      <c r="D126" s="2248">
        <v>2</v>
      </c>
      <c r="E126" s="2256" t="s">
        <v>279</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280</v>
      </c>
      <c r="AD126" s="1380" t="s">
        <v>281</v>
      </c>
      <c r="AE126" s="1380" t="s">
        <v>282</v>
      </c>
      <c r="AF126" s="1380" t="s">
        <v>283</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987"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987"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987"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987"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987" customFormat="1" customHeight="1" ht="17.25" hidden="1">
      <c r="A131" s="434"/>
      <c r="C131" s="322"/>
      <c r="D131" s="2248">
        <v>3</v>
      </c>
      <c r="E131" s="2256" t="s">
        <v>284</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285</v>
      </c>
      <c r="AD131" s="1380" t="s">
        <v>286</v>
      </c>
      <c r="AE131" s="1380" t="s">
        <v>287</v>
      </c>
      <c r="AF131" s="1380" t="s">
        <v>288</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987"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987"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987"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987"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46C82-703C-12AB-3C7D-36680048106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912" width="9.140625" hidden="1"/>
    <col min="3" max="4" style="5912" width="3.00390625" customWidth="1"/>
    <col min="5" max="6" style="5912" width="15.00390625" customWidth="1"/>
    <col min="7" max="7" style="5912" width="11.57421875" customWidth="1"/>
    <col min="8" max="9" style="5912" width="3.00390625" customWidth="1"/>
    <col min="10" max="10" style="5912" width="12.00390625" customWidth="1"/>
    <col min="11" max="11" style="5912" width="0.28125" customWidth="1"/>
    <col min="12" max="13" style="5912" width="10.00390625" customWidth="1"/>
    <col min="14" max="15" style="5912" width="3.00390625" customWidth="1"/>
    <col min="16" max="16" style="5912" width="19.00390625" customWidth="1"/>
    <col min="17" max="17" style="5912" width="0.28125" customWidth="1"/>
    <col min="18" max="19" style="5912" width="10.00390625" customWidth="1"/>
    <col min="20" max="21" style="5912" width="3.00390625" customWidth="1"/>
    <col min="22" max="22" style="5912" width="25.00390625" customWidth="1"/>
    <col min="23" max="23" style="5912" width="0.28125" customWidth="1"/>
    <col min="24" max="25" style="5912" width="10.00390625" customWidth="1"/>
    <col min="26" max="27" style="5912" width="3.00390625" customWidth="1"/>
    <col min="28" max="28" style="5912" width="16.00390625" customWidth="1"/>
    <col min="29" max="29" style="5912" width="0.28125" customWidth="1"/>
    <col min="30" max="31" style="5912" width="10.00390625" customWidth="1"/>
    <col min="32" max="33" style="5912" width="3.00390625" customWidth="1"/>
    <col min="34" max="34" style="5912" width="8.00390625" customWidth="1"/>
    <col min="35" max="35" style="5912" width="21.00390625" customWidth="1"/>
    <col min="36" max="36" style="5912" width="8.00390625" customWidth="1"/>
    <col min="37" max="37" style="6297" width="8.00390625" customWidth="1"/>
    <col min="38" max="64" style="5912" width="8.00390625" customWidth="1"/>
    <col min="65" max="65" style="5912" width="9.140625" hidden="1"/>
  </cols>
  <sheetData>
    <row s="6221"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222" customFormat="1" customHeight="1" ht="11.25" hidden="1">
      <c r="L2" s="1666" t="s">
        <v>289</v>
      </c>
      <c r="M2" s="1666" t="s">
        <v>290</v>
      </c>
      <c r="R2" s="1666" t="s">
        <v>291</v>
      </c>
      <c r="S2" s="1666" t="s">
        <v>290</v>
      </c>
      <c r="X2" s="1666" t="s">
        <v>289</v>
      </c>
      <c r="Y2" s="1666" t="s">
        <v>290</v>
      </c>
      <c r="AD2" s="1666" t="s">
        <v>289</v>
      </c>
      <c r="AE2" s="1666" t="s">
        <v>290</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225"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867" customFormat="1" customHeight="1" ht="34.5">
      <c r="A4" s="1269"/>
      <c r="B4" s="1268"/>
      <c r="C4" s="1628"/>
      <c r="D4" s="2304" t="s">
        <v>292</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867"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86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221"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113</v>
      </c>
      <c r="F8" s="2305" t="s">
        <v>129</v>
      </c>
      <c r="G8" s="2306"/>
      <c r="H8" s="2305" t="s">
        <v>90</v>
      </c>
      <c r="I8" s="2306"/>
      <c r="J8" s="2240" t="s">
        <v>130</v>
      </c>
      <c r="K8" s="1669"/>
      <c r="L8" s="2309" t="s">
        <v>293</v>
      </c>
      <c r="M8" s="2309"/>
      <c r="N8" s="2309"/>
      <c r="O8" s="2309"/>
      <c r="P8" s="2309"/>
      <c r="Q8" s="1670"/>
      <c r="R8" s="2209" t="s">
        <v>294</v>
      </c>
      <c r="S8" s="2310"/>
      <c r="T8" s="2310"/>
      <c r="U8" s="2310"/>
      <c r="V8" s="2310"/>
      <c r="W8" s="1670"/>
      <c r="X8" s="2311" t="s">
        <v>295</v>
      </c>
      <c r="Y8" s="2311"/>
      <c r="Z8" s="2311"/>
      <c r="AA8" s="2311"/>
      <c r="AB8" s="2311"/>
      <c r="AC8" s="1671"/>
      <c r="AD8" s="2240" t="s">
        <v>296</v>
      </c>
      <c r="AE8" s="2240"/>
      <c r="AF8" s="2240"/>
      <c r="AG8" s="2240"/>
      <c r="AH8" s="2214"/>
      <c r="AI8" s="2240" t="s">
        <v>297</v>
      </c>
      <c r="AJ8" s="1687"/>
      <c r="BM8" s="406">
        <v>32</v>
      </c>
    </row>
    <row customHeight="1" ht="23.25">
      <c r="D9" s="2240"/>
      <c r="E9" s="2240"/>
      <c r="F9" s="2288" t="s">
        <v>91</v>
      </c>
      <c r="G9" s="2288" t="s">
        <v>135</v>
      </c>
      <c r="H9" s="2307"/>
      <c r="I9" s="2308"/>
      <c r="J9" s="2214"/>
      <c r="K9" s="1672"/>
      <c r="L9" s="2240" t="s">
        <v>298</v>
      </c>
      <c r="M9" s="2214"/>
      <c r="N9" s="2305" t="s">
        <v>90</v>
      </c>
      <c r="O9" s="2306"/>
      <c r="P9" s="2240" t="s">
        <v>136</v>
      </c>
      <c r="Q9" s="1669"/>
      <c r="R9" s="2240" t="s">
        <v>298</v>
      </c>
      <c r="S9" s="2214"/>
      <c r="T9" s="2305" t="s">
        <v>90</v>
      </c>
      <c r="U9" s="2306"/>
      <c r="V9" s="2240" t="s">
        <v>136</v>
      </c>
      <c r="W9" s="1669"/>
      <c r="X9" s="2240" t="s">
        <v>298</v>
      </c>
      <c r="Y9" s="2214"/>
      <c r="Z9" s="2305" t="s">
        <v>90</v>
      </c>
      <c r="AA9" s="2306"/>
      <c r="AB9" s="2240" t="s">
        <v>299</v>
      </c>
      <c r="AC9" s="1669"/>
      <c r="AD9" s="2240" t="s">
        <v>298</v>
      </c>
      <c r="AE9" s="2214"/>
      <c r="AF9" s="2305" t="s">
        <v>90</v>
      </c>
      <c r="AG9" s="2306"/>
      <c r="AH9" s="2214" t="s">
        <v>299</v>
      </c>
      <c r="AI9" s="2240"/>
      <c r="AJ9" s="1687"/>
      <c r="BM9" s="406">
        <v>22</v>
      </c>
    </row>
    <row customHeight="1" ht="24">
      <c r="D10" s="2288"/>
      <c r="E10" s="2288"/>
      <c r="F10" s="2312"/>
      <c r="G10" s="2312"/>
      <c r="H10" s="2313"/>
      <c r="I10" s="2314"/>
      <c r="J10" s="2305"/>
      <c r="K10" s="1672"/>
      <c r="L10" s="1691" t="s">
        <v>300</v>
      </c>
      <c r="M10" s="1686" t="s">
        <v>301</v>
      </c>
      <c r="N10" s="2307"/>
      <c r="O10" s="2308"/>
      <c r="P10" s="2288"/>
      <c r="Q10" s="1669"/>
      <c r="R10" s="1691" t="s">
        <v>300</v>
      </c>
      <c r="S10" s="1686" t="s">
        <v>301</v>
      </c>
      <c r="T10" s="2307"/>
      <c r="U10" s="2308"/>
      <c r="V10" s="2288"/>
      <c r="W10" s="1669"/>
      <c r="X10" s="1691" t="s">
        <v>300</v>
      </c>
      <c r="Y10" s="1686" t="s">
        <v>301</v>
      </c>
      <c r="Z10" s="2307"/>
      <c r="AA10" s="2308"/>
      <c r="AB10" s="2288"/>
      <c r="AC10" s="1669"/>
      <c r="AD10" s="1691" t="s">
        <v>300</v>
      </c>
      <c r="AE10" s="1686" t="s">
        <v>301</v>
      </c>
      <c r="AF10" s="2307"/>
      <c r="AG10" s="2308"/>
      <c r="AH10" s="2305"/>
      <c r="AI10" s="2288"/>
      <c r="AJ10" s="1687"/>
      <c r="AK10" s="367" t="s">
        <v>302</v>
      </c>
      <c r="AL10" s="367" t="s">
        <v>137</v>
      </c>
      <c r="BM10" s="406">
        <v>23</v>
      </c>
    </row>
    <row customHeight="1" ht="15">
      <c r="D11" s="2296" t="s">
        <v>117</v>
      </c>
      <c r="E11" s="2292" t="s">
        <v>303</v>
      </c>
      <c r="F11" s="2292" t="s">
        <v>304</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225"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105</v>
      </c>
      <c r="E17" s="2292" t="s">
        <v>303</v>
      </c>
      <c r="F17" s="2292" t="s">
        <v>305</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225"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303</v>
      </c>
      <c r="F23" s="2292" t="s">
        <v>306</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225"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303</v>
      </c>
      <c r="F29" s="2292" t="s">
        <v>307</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225"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118</v>
      </c>
      <c r="E35" s="2292" t="s">
        <v>303</v>
      </c>
      <c r="F35" s="2292" t="s">
        <v>308</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225"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4BE8A-427C-E16A-403C-61F07BC3743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385" width="15.00390625" hidden="1" customWidth="1"/>
    <col min="2" max="2" style="6342" width="15.00390625" hidden="1" customWidth="1"/>
    <col min="3" max="3" style="6386" width="3.00390625" customWidth="1"/>
    <col min="4" max="4" style="6387" width="6.00390625" customWidth="1"/>
    <col min="5" max="5" style="6386" width="52.00390625" customWidth="1"/>
    <col min="6" max="6" style="6386" width="48.00390625" customWidth="1"/>
    <col min="7" max="7" style="6386" width="121.00390625" customWidth="1"/>
    <col min="8" max="8" style="6386" width="8.00390625" customWidth="1"/>
    <col min="9" max="9" style="6386" width="64.00390625" customWidth="1"/>
    <col min="10" max="10" style="6386" width="9.140625" hidden="1"/>
  </cols>
  <sheetData>
    <row customHeight="1" ht="11.25" hidden="1">
      <c r="A1" s="1799" t="s">
        <v>309</v>
      </c>
      <c r="J1" s="568" t="s">
        <v>14</v>
      </c>
    </row>
    <row customHeight="1" ht="11.25" hidden="1">
      <c r="J2" s="568">
        <v>0</v>
      </c>
    </row>
    <row s="6300"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6300"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310</v>
      </c>
      <c r="E8" s="2318"/>
      <c r="F8" s="2318"/>
      <c r="G8" s="2321" t="s">
        <v>311</v>
      </c>
      <c r="J8" s="568">
        <v>11</v>
      </c>
    </row>
    <row customHeight="1" ht="11.549999999999999">
      <c r="A9" s="570"/>
      <c r="B9" s="615"/>
      <c r="C9" s="570"/>
      <c r="D9" s="585" t="s">
        <v>90</v>
      </c>
      <c r="E9" s="559" t="s">
        <v>312</v>
      </c>
      <c r="F9" s="559" t="s">
        <v>313</v>
      </c>
      <c r="G9" s="2322"/>
      <c r="J9" s="568">
        <v>11</v>
      </c>
    </row>
    <row customHeight="1" ht="12" hidden="1">
      <c r="A10" s="570"/>
      <c r="B10" s="615"/>
      <c r="C10" s="570"/>
      <c r="D10" s="577"/>
      <c r="E10" s="577"/>
      <c r="F10" s="577"/>
      <c r="G10" s="577"/>
      <c r="J10" s="568">
        <v>0</v>
      </c>
    </row>
    <row customHeight="1" ht="22.5" hidden="1">
      <c r="A11" s="570"/>
      <c r="B11" s="615"/>
      <c r="C11" s="570"/>
      <c r="D11" s="1122" t="s">
        <v>117</v>
      </c>
      <c r="E11" s="1125" t="s">
        <v>314</v>
      </c>
      <c r="F11" s="1124" t="str">
        <f>IF(region_name="","",region_name)</f>
        <v>Республика Северная Осетия-Алания</v>
      </c>
      <c r="G11" s="1125" t="s">
        <v>315</v>
      </c>
      <c r="H11" s="588"/>
      <c r="J11" s="568">
        <v>0</v>
      </c>
    </row>
    <row customHeight="1" ht="22.5" hidden="1">
      <c r="A12" s="570"/>
      <c r="B12" s="615"/>
      <c r="C12" s="570"/>
      <c r="D12" s="558" t="s">
        <v>117</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316</v>
      </c>
      <c r="G12" s="587"/>
      <c r="H12" s="588"/>
      <c r="J12" s="568">
        <v>0</v>
      </c>
    </row>
    <row customHeight="1" ht="23.25">
      <c r="A13" s="570"/>
      <c r="B13" s="615"/>
      <c r="C13" s="570"/>
      <c r="D13" s="558" t="s">
        <v>117</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317</v>
      </c>
      <c r="E14" s="1123" t="s">
        <v>318</v>
      </c>
      <c r="F14" s="1124" t="str">
        <f>IF(inn="","",inn)</f>
        <v>7708503727</v>
      </c>
      <c r="G14" s="1125" t="s">
        <v>319</v>
      </c>
      <c r="H14" s="588"/>
      <c r="J14" s="568">
        <v>0</v>
      </c>
    </row>
    <row customHeight="1" ht="22.5" hidden="1">
      <c r="A15" s="570"/>
      <c r="B15" s="615"/>
      <c r="C15" s="570"/>
      <c r="D15" s="1122" t="s">
        <v>320</v>
      </c>
      <c r="E15" s="1123" t="s">
        <v>321</v>
      </c>
      <c r="F15" s="1124" t="str">
        <f>IF(kpp="","",kpp)</f>
        <v>616745019</v>
      </c>
      <c r="G15" s="1125" t="s">
        <v>322</v>
      </c>
      <c r="H15" s="588"/>
      <c r="J15" s="568">
        <v>0</v>
      </c>
    </row>
    <row customHeight="1" ht="39">
      <c r="A16" s="570"/>
      <c r="B16" s="615"/>
      <c r="C16" s="570"/>
      <c r="D16" s="558" t="s">
        <v>105</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323</v>
      </c>
      <c r="B19" s="615"/>
      <c r="C19" s="2326"/>
      <c r="D19" s="558" t="str">
        <f>A19</f>
        <v>5.1</v>
      </c>
      <c r="E19" s="555" t="s">
        <v>324</v>
      </c>
      <c r="F19" s="556" t="s">
        <v>316</v>
      </c>
      <c r="G19" s="557" t="s">
        <v>325</v>
      </c>
      <c r="H19" s="588"/>
      <c r="I19" s="965"/>
      <c r="J19" s="568">
        <v>0</v>
      </c>
    </row>
    <row customHeight="1" ht="24" hidden="1">
      <c r="A20" s="2315"/>
      <c r="B20" s="615"/>
      <c r="C20" s="2326"/>
      <c r="D20" s="553" t="str">
        <f>D19&amp;".1"</f>
        <v>5.1.1</v>
      </c>
      <c r="E20" s="552" t="s">
        <v>326</v>
      </c>
      <c r="F20" s="994" t="s">
        <v>28</v>
      </c>
      <c r="G20" s="587"/>
      <c r="H20" s="588"/>
      <c r="I20" s="965"/>
      <c r="J20" s="568">
        <v>0</v>
      </c>
    </row>
    <row customHeight="1" ht="22.5" hidden="1">
      <c r="A21" s="2315"/>
      <c r="B21" s="615"/>
      <c r="C21" s="2326"/>
      <c r="D21" s="553" t="str">
        <f>D19&amp;".2"</f>
        <v>5.1.2</v>
      </c>
      <c r="E21" s="552" t="s">
        <v>327</v>
      </c>
      <c r="F21" s="1846" t="s">
        <v>28</v>
      </c>
      <c r="G21" s="557" t="s">
        <v>328</v>
      </c>
      <c r="H21" s="588"/>
      <c r="I21" s="965"/>
      <c r="J21" s="568">
        <v>0</v>
      </c>
    </row>
    <row customHeight="1" ht="22.5" hidden="1">
      <c r="A22" s="2315"/>
      <c r="B22" s="615"/>
      <c r="C22" s="2326"/>
      <c r="D22" s="553" t="str">
        <f>D19&amp;".3"</f>
        <v>5.1.3</v>
      </c>
      <c r="E22" s="552" t="s">
        <v>329</v>
      </c>
      <c r="F22" s="994" t="s">
        <v>28</v>
      </c>
      <c r="G22" s="587"/>
      <c r="H22" s="588"/>
      <c r="I22" s="965"/>
      <c r="J22" s="568">
        <v>0</v>
      </c>
    </row>
    <row customHeight="1" ht="22.5" hidden="1">
      <c r="A23" s="2315"/>
      <c r="B23" s="615"/>
      <c r="C23" s="2326"/>
      <c r="D23" s="553" t="str">
        <f>D19&amp;".4"</f>
        <v>5.1.4</v>
      </c>
      <c r="E23" s="552" t="s">
        <v>330</v>
      </c>
      <c r="F23" s="994" t="s">
        <v>28</v>
      </c>
      <c r="G23" s="557" t="s">
        <v>331</v>
      </c>
      <c r="H23" s="588"/>
      <c r="I23" s="965"/>
      <c r="J23" s="568">
        <v>0</v>
      </c>
    </row>
    <row customHeight="1" ht="22.5" hidden="1">
      <c r="A24" s="2091"/>
      <c r="B24" s="615"/>
      <c r="C24" s="605"/>
      <c r="D24" s="580"/>
      <c r="E24" s="1281" t="s">
        <v>332</v>
      </c>
      <c r="F24" s="581"/>
      <c r="G24" s="582"/>
      <c r="H24" s="588"/>
      <c r="I24" s="965"/>
      <c r="J24" s="568">
        <v>0</v>
      </c>
    </row>
    <row s="6342" customFormat="1" customHeight="1" ht="24.75" hidden="1">
      <c r="A25" s="570"/>
      <c r="B25" s="615"/>
      <c r="C25" s="615"/>
      <c r="D25" s="1119" t="s">
        <v>92</v>
      </c>
      <c r="E25" s="1121" t="s">
        <v>333</v>
      </c>
      <c r="F25" s="1126" t="s">
        <v>316</v>
      </c>
      <c r="G25" s="1121"/>
      <c r="J25" s="614">
        <v>0</v>
      </c>
    </row>
    <row s="6342" customFormat="1" customHeight="1" ht="11.25" hidden="1">
      <c r="A26" s="570"/>
      <c r="B26" s="615"/>
      <c r="C26" s="615"/>
      <c r="D26" s="1119" t="s">
        <v>334</v>
      </c>
      <c r="E26" s="1120" t="s">
        <v>335</v>
      </c>
      <c r="F26" s="1126" t="s">
        <v>316</v>
      </c>
      <c r="G26" s="1121"/>
      <c r="J26" s="614">
        <v>0</v>
      </c>
    </row>
    <row s="6342" customFormat="1" customHeight="1" ht="11.25" hidden="1">
      <c r="A27" s="570"/>
      <c r="B27" s="615"/>
      <c r="C27" s="615"/>
      <c r="D27" s="1119" t="s">
        <v>336</v>
      </c>
      <c r="E27" s="1127" t="s">
        <v>337</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6342" customFormat="1" customHeight="1" ht="11.25" hidden="1">
      <c r="A28" s="570"/>
      <c r="B28" s="615"/>
      <c r="C28" s="615"/>
      <c r="D28" s="1119" t="s">
        <v>338</v>
      </c>
      <c r="E28" s="1127" t="s">
        <v>339</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6342" customFormat="1" customHeight="1" ht="11.25" hidden="1">
      <c r="A29" s="570"/>
      <c r="B29" s="615"/>
      <c r="C29" s="615"/>
      <c r="D29" s="1119" t="s">
        <v>340</v>
      </c>
      <c r="E29" s="1127" t="s">
        <v>341</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6342" customFormat="1" customHeight="1" ht="11.25" hidden="1">
      <c r="A30" s="570"/>
      <c r="B30" s="615"/>
      <c r="C30" s="615"/>
      <c r="D30" s="1119" t="s">
        <v>342</v>
      </c>
      <c r="E30" s="1120" t="s">
        <v>343</v>
      </c>
      <c r="F30" s="1128"/>
      <c r="G30" s="1121"/>
      <c r="J30" s="614">
        <v>0</v>
      </c>
    </row>
    <row s="6342" customFormat="1" customHeight="1" ht="11.25" hidden="1">
      <c r="A31" s="570"/>
      <c r="B31" s="615"/>
      <c r="C31" s="615"/>
      <c r="D31" s="1119" t="s">
        <v>344</v>
      </c>
      <c r="E31" s="1120" t="s">
        <v>345</v>
      </c>
      <c r="F31" s="1128"/>
      <c r="G31" s="1121"/>
      <c r="J31" s="614">
        <v>0</v>
      </c>
    </row>
    <row s="6342" customFormat="1" customHeight="1" ht="11.25" hidden="1">
      <c r="A32" s="570"/>
      <c r="B32" s="615"/>
      <c r="C32" s="615"/>
      <c r="D32" s="1119" t="s">
        <v>346</v>
      </c>
      <c r="E32" s="1120" t="s">
        <v>347</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316</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348</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348</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316</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349</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350</v>
      </c>
      <c r="H44" s="588"/>
      <c r="J44" s="568">
        <v>22</v>
      </c>
    </row>
    <row customHeight="1" ht="23.25">
      <c r="A45" s="570"/>
      <c r="B45" s="615"/>
      <c r="C45" s="570"/>
      <c r="D45" s="553">
        <f>D44+1</f>
        <v>11</v>
      </c>
      <c r="E45" s="551" t="s">
        <v>351</v>
      </c>
      <c r="F45" s="556" t="s">
        <v>316</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352</v>
      </c>
      <c r="H46" s="588"/>
      <c r="J46" s="568">
        <v>23</v>
      </c>
    </row>
    <row customHeight="1" ht="24">
      <c r="A47" s="2315"/>
      <c r="B47" s="615"/>
      <c r="C47" s="605"/>
      <c r="D47" s="553" t="str">
        <f>D45&amp;".2"</f>
        <v>11.2</v>
      </c>
      <c r="E47" s="555" t="s">
        <v>353</v>
      </c>
      <c r="F47" s="603"/>
      <c r="G47" s="550" t="s">
        <v>354</v>
      </c>
      <c r="H47" s="588"/>
      <c r="J47" s="568">
        <v>23</v>
      </c>
    </row>
    <row customHeight="1" ht="24">
      <c r="A48" s="2315"/>
      <c r="B48" s="615"/>
      <c r="C48" s="605"/>
      <c r="D48" s="553" t="str">
        <f>D45&amp;".3"</f>
        <v>11.3</v>
      </c>
      <c r="E48" s="555" t="s">
        <v>355</v>
      </c>
      <c r="F48" s="603"/>
      <c r="G48" s="550" t="s">
        <v>356</v>
      </c>
      <c r="H48" s="588"/>
      <c r="J48" s="568">
        <v>23</v>
      </c>
    </row>
    <row customHeight="1" ht="24">
      <c r="A49" s="2315"/>
      <c r="B49" s="615"/>
      <c r="C49" s="605"/>
      <c r="D49" s="553" t="str">
        <f>IF(TEMPLATE_SPHERE="TKO",D45&amp;".0",D45&amp;".4")</f>
        <v>11.4</v>
      </c>
      <c r="E49" s="549" t="s">
        <v>357</v>
      </c>
      <c r="F49" s="1798"/>
      <c r="G49" s="1875" t="s">
        <v>358</v>
      </c>
      <c r="H49" s="588"/>
      <c r="J49" s="568">
        <v>23</v>
      </c>
    </row>
    <row customHeight="1" ht="24">
      <c r="A50" s="570"/>
      <c r="B50" s="615"/>
      <c r="C50" s="570"/>
      <c r="D50" s="580"/>
      <c r="E50" s="528" t="s">
        <v>359</v>
      </c>
      <c r="F50" s="581"/>
      <c r="G50" s="1875" t="s">
        <v>360</v>
      </c>
      <c r="H50" s="589"/>
      <c r="J50" s="568">
        <v>23</v>
      </c>
    </row>
    <row customHeight="1" ht="24">
      <c r="A51" s="971"/>
      <c r="B51" s="615"/>
      <c r="C51" s="605"/>
      <c r="D51" s="553">
        <f>D45+1</f>
        <v>12</v>
      </c>
      <c r="E51" s="641" t="s">
        <v>361</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371"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371"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EFE93-F179-61B9-ACE2-5ACFD8C7BB9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736" width="9.140625" hidden="1" customWidth="1"/>
    <col min="2" max="2" style="5772" width="9.140625" hidden="1" customWidth="1"/>
    <col min="3" max="3" style="5949" width="3.00390625" customWidth="1"/>
    <col min="4" max="4" style="5772" width="5.00390625" customWidth="1"/>
    <col min="5" max="5" style="5772" width="48.00390625" customWidth="1"/>
    <col min="6" max="6" style="5772" width="38.00390625" customWidth="1"/>
    <col min="7" max="7" style="5772" width="1.7109375" hidden="1" customWidth="1"/>
    <col min="8" max="11" style="5772" width="19.8515625" hidden="1" customWidth="1"/>
    <col min="12" max="12" style="5772" width="9.7109375" hidden="1" customWidth="1"/>
    <col min="13" max="18" style="5772" width="19.8515625" hidden="1" customWidth="1"/>
    <col min="19" max="19" style="5772" width="1.7109375" hidden="1" customWidth="1"/>
    <col min="20" max="22" style="5772" width="19.8515625" hidden="1" customWidth="1"/>
    <col min="23" max="23" style="5772" width="1.7109375" hidden="1" customWidth="1"/>
    <col min="24" max="26" style="5772" width="19.8515625" customWidth="1"/>
    <col min="27" max="27" style="5772" width="1.7109375" hidden="1" customWidth="1"/>
    <col min="28" max="29" style="5772" width="19.8515625" hidden="1" customWidth="1"/>
    <col min="30" max="30" style="5772" width="1.7109375" hidden="1" customWidth="1"/>
    <col min="31" max="32" style="5772" width="103.7109375" hidden="1" customWidth="1"/>
    <col min="33" max="33" style="5772" width="103.7109375" customWidth="1"/>
    <col min="34" max="34" style="5772" width="103.7109375" hidden="1" customWidth="1"/>
    <col min="35" max="35" style="5867" width="3.00390625" customWidth="1"/>
    <col min="36" max="38" style="5852" width="10.00390625" customWidth="1"/>
    <col min="39" max="39" style="5852" width="13.7109375" hidden="1" customWidth="1"/>
    <col min="40" max="40" style="5852" width="15.00390625" customWidth="1"/>
    <col min="41" max="41" style="5852" width="16.00390625" customWidth="1"/>
    <col min="42" max="45" style="5852" width="10.00390625" customWidth="1"/>
    <col min="46" max="46" style="5772" width="10.57421875" hidden="1"/>
  </cols>
  <sheetData>
    <row customHeight="1" ht="22.5" hidden="1">
      <c r="E1" s="525"/>
      <c r="F1" s="525"/>
      <c r="G1" s="525"/>
      <c r="H1" s="2330" t="s">
        <v>362</v>
      </c>
      <c r="I1" s="2330"/>
      <c r="J1" s="2330"/>
      <c r="K1" s="2330"/>
      <c r="L1" s="2330"/>
      <c r="M1" s="2330"/>
      <c r="N1" s="2330"/>
      <c r="O1" s="2330"/>
      <c r="P1" s="2330"/>
      <c r="Q1" s="2330"/>
      <c r="R1" s="2330"/>
      <c r="T1" s="2330" t="s">
        <v>363</v>
      </c>
      <c r="U1" s="2330"/>
      <c r="V1" s="2330"/>
      <c r="X1" s="2330" t="s">
        <v>364</v>
      </c>
      <c r="Y1" s="2330"/>
      <c r="Z1" s="2330"/>
      <c r="AB1" s="2330" t="s">
        <v>365</v>
      </c>
      <c r="AC1" s="2330"/>
      <c r="AT1" s="560" t="s">
        <v>14</v>
      </c>
    </row>
    <row customHeight="1" ht="14.25" hidden="1">
      <c r="AT2" s="560">
        <v>0</v>
      </c>
    </row>
    <row s="6390" customFormat="1" customHeight="1" ht="5.25">
      <c r="C3" s="814"/>
      <c r="D3" s="815"/>
      <c r="E3" s="815"/>
      <c r="F3" s="815"/>
      <c r="G3" s="815"/>
      <c r="H3" s="815" t="s">
        <v>366</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772"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74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310</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311</v>
      </c>
      <c r="AF7" s="2336" t="s">
        <v>311</v>
      </c>
      <c r="AG7" s="2336" t="s">
        <v>311</v>
      </c>
      <c r="AH7" s="2336" t="s">
        <v>311</v>
      </c>
      <c r="AT7" s="560">
        <v>14</v>
      </c>
    </row>
    <row customHeight="1" ht="27.299999999999997">
      <c r="C8" s="563"/>
      <c r="D8" s="2240" t="s">
        <v>90</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367</v>
      </c>
      <c r="I8" s="2339" t="s">
        <v>368</v>
      </c>
      <c r="J8" s="2336" t="s">
        <v>369</v>
      </c>
      <c r="K8" s="2336"/>
      <c r="L8" s="2336"/>
      <c r="M8" s="2331"/>
      <c r="N8" s="2336" t="s">
        <v>370</v>
      </c>
      <c r="O8" s="2336"/>
      <c r="P8" s="2336" t="s">
        <v>371</v>
      </c>
      <c r="Q8" s="2336"/>
      <c r="R8" s="2343" t="s">
        <v>372</v>
      </c>
      <c r="S8" s="937"/>
      <c r="T8" s="2341" t="s">
        <v>373</v>
      </c>
      <c r="U8" s="2341" t="s">
        <v>374</v>
      </c>
      <c r="V8" s="2341" t="s">
        <v>375</v>
      </c>
      <c r="W8" s="939"/>
      <c r="X8" s="2341" t="s">
        <v>376</v>
      </c>
      <c r="Y8" s="2341" t="s">
        <v>377</v>
      </c>
      <c r="Z8" s="2341" t="s">
        <v>378</v>
      </c>
      <c r="AA8" s="939"/>
      <c r="AB8" s="2341" t="s">
        <v>379</v>
      </c>
      <c r="AC8" s="2341" t="s">
        <v>372</v>
      </c>
      <c r="AD8" s="939"/>
      <c r="AE8" s="2336"/>
      <c r="AF8" s="2336"/>
      <c r="AG8" s="2336"/>
      <c r="AH8" s="2336"/>
      <c r="AT8" s="560">
        <v>26</v>
      </c>
    </row>
    <row customHeight="1" ht="46.199999999999996">
      <c r="C9" s="563"/>
      <c r="D9" s="2240"/>
      <c r="E9" s="2336"/>
      <c r="F9" s="2336"/>
      <c r="G9" s="942"/>
      <c r="H9" s="2338"/>
      <c r="I9" s="2340"/>
      <c r="J9" s="538" t="s">
        <v>380</v>
      </c>
      <c r="K9" s="538" t="s">
        <v>381</v>
      </c>
      <c r="L9" s="538" t="s">
        <v>382</v>
      </c>
      <c r="M9" s="544" t="s">
        <v>383</v>
      </c>
      <c r="N9" s="538" t="s">
        <v>384</v>
      </c>
      <c r="O9" s="538" t="s">
        <v>383</v>
      </c>
      <c r="P9" s="538" t="s">
        <v>385</v>
      </c>
      <c r="Q9" s="538" t="s">
        <v>383</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431" customFormat="1" customHeight="1" ht="11.25" hidden="1">
      <c r="C11" s="611"/>
      <c r="D11" s="612" t="s">
        <v>386</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117</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387</v>
      </c>
      <c r="AF12" s="2334" t="s">
        <v>388</v>
      </c>
      <c r="AG12" s="2334" t="s">
        <v>389</v>
      </c>
      <c r="AH12" s="2334" t="s">
        <v>390</v>
      </c>
      <c r="AI12" s="560"/>
      <c r="AM12" s="624"/>
      <c r="AP12" s="613" t="s">
        <v>391</v>
      </c>
      <c r="AQ12" s="613" t="s">
        <v>391</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CF686-963C-8421-EC6B-4D515424635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736" width="9.140625" hidden="1" customWidth="1"/>
    <col min="2" max="2" style="5772" width="9.140625" hidden="1" customWidth="1"/>
    <col min="3" max="3" style="5949" width="3.00390625" customWidth="1"/>
    <col min="4" max="4" style="5772" width="5.00390625" customWidth="1"/>
    <col min="5" max="5" style="5772" width="38.00390625" customWidth="1"/>
    <col min="6" max="7" style="5772" width="3.00390625" customWidth="1"/>
    <col min="8" max="8" style="5772" width="38.00390625" customWidth="1"/>
    <col min="9" max="9" style="5772" width="35.00390625" customWidth="1"/>
    <col min="10" max="10" style="5772" width="103.00390625" customWidth="1"/>
    <col min="11" max="11" style="5867" width="3.00390625" customWidth="1"/>
    <col min="12" max="14" style="5852" width="10.00390625" customWidth="1"/>
    <col min="15" max="15" style="5852" width="13.00390625" customWidth="1"/>
    <col min="16" max="16" style="5852" width="15.00390625" customWidth="1"/>
    <col min="17" max="17" style="5852" width="16.00390625" customWidth="1"/>
    <col min="18" max="21" style="5852" width="10.00390625" customWidth="1"/>
    <col min="22" max="22" style="5772" width="10.57421875" hidden="1"/>
  </cols>
  <sheetData>
    <row customHeight="1" ht="22.5" hidden="1">
      <c r="E1" s="525"/>
      <c r="F1" s="525"/>
      <c r="G1" s="525"/>
      <c r="H1" s="2330" t="s">
        <v>362</v>
      </c>
      <c r="I1" s="2330"/>
      <c r="V1" s="1720" t="s">
        <v>14</v>
      </c>
    </row>
    <row s="5772" customFormat="1" customHeight="1" ht="14.25" hidden="1">
      <c r="C2" s="1732"/>
      <c r="D2" s="2346" t="s">
        <v>117</v>
      </c>
      <c r="E2" s="2348"/>
      <c r="F2" s="1738"/>
      <c r="G2" s="1733" t="s">
        <v>117</v>
      </c>
      <c r="H2" s="1736"/>
      <c r="I2" s="1734"/>
      <c r="L2" s="1735"/>
      <c r="M2" s="1735"/>
      <c r="N2" s="1735"/>
      <c r="O2" s="1735" t="s">
        <v>392</v>
      </c>
      <c r="P2" s="1735"/>
      <c r="Q2" s="1735"/>
      <c r="R2" s="1737" t="s">
        <v>391</v>
      </c>
      <c r="S2" s="1737" t="s">
        <v>391</v>
      </c>
      <c r="T2" s="1735"/>
      <c r="U2" s="1735"/>
      <c r="V2" s="1731">
        <v>0</v>
      </c>
    </row>
    <row s="5772" customFormat="1" customHeight="1" ht="14.25" hidden="1">
      <c r="C3" s="1732"/>
      <c r="D3" s="2347"/>
      <c r="E3" s="2349"/>
      <c r="F3" s="518"/>
      <c r="G3" s="982"/>
      <c r="H3" s="982" t="s">
        <v>393</v>
      </c>
      <c r="I3" s="426"/>
      <c r="L3" s="1735"/>
      <c r="M3" s="1735"/>
      <c r="N3" s="1735"/>
      <c r="O3" s="1735"/>
      <c r="P3" s="1735"/>
      <c r="Q3" s="1735"/>
      <c r="R3" s="1737"/>
      <c r="S3" s="1737"/>
      <c r="T3" s="1735"/>
      <c r="U3" s="1735"/>
      <c r="V3" s="1731">
        <v>0</v>
      </c>
    </row>
    <row customHeight="1" ht="14.25" hidden="1">
      <c r="V4" s="1720">
        <v>0</v>
      </c>
    </row>
    <row s="6390" customFormat="1" customHeight="1" ht="5.25">
      <c r="C5" s="814"/>
      <c r="D5" s="815"/>
      <c r="E5" s="815"/>
      <c r="F5" s="815"/>
      <c r="G5" s="815"/>
      <c r="H5" s="815" t="s">
        <v>366</v>
      </c>
      <c r="I5" s="815"/>
      <c r="J5" s="815"/>
      <c r="L5" s="1727"/>
      <c r="M5" s="1727"/>
      <c r="N5" s="1727"/>
      <c r="O5" s="1727"/>
      <c r="P5" s="1727"/>
      <c r="Q5" s="1727"/>
      <c r="R5" s="1727"/>
      <c r="S5" s="1727"/>
      <c r="T5" s="1727"/>
      <c r="U5" s="1727"/>
      <c r="V5" s="1726">
        <v>5</v>
      </c>
    </row>
    <row customHeight="1" ht="29.25">
      <c r="C6" s="1629"/>
      <c r="D6" s="2350" t="s">
        <v>394</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74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74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310</v>
      </c>
      <c r="E10" s="2332"/>
      <c r="F10" s="2332"/>
      <c r="G10" s="2332"/>
      <c r="H10" s="2332"/>
      <c r="I10" s="2332"/>
      <c r="J10" s="2336" t="s">
        <v>311</v>
      </c>
      <c r="V10" s="1720">
        <v>14</v>
      </c>
    </row>
    <row customHeight="1" ht="27.299999999999997">
      <c r="C11" s="1629"/>
      <c r="D11" s="2240" t="s">
        <v>90</v>
      </c>
      <c r="E11" s="2336" t="s">
        <v>113</v>
      </c>
      <c r="F11" s="2305" t="s">
        <v>90</v>
      </c>
      <c r="G11" s="2306"/>
      <c r="H11" s="2288" t="s">
        <v>395</v>
      </c>
      <c r="I11" s="2288" t="s">
        <v>396</v>
      </c>
      <c r="J11" s="2336"/>
      <c r="V11" s="1720">
        <v>26</v>
      </c>
    </row>
    <row customHeight="1" ht="14.699999999999998">
      <c r="C12" s="1629"/>
      <c r="D12" s="2240"/>
      <c r="E12" s="2336"/>
      <c r="F12" s="2313"/>
      <c r="G12" s="2314"/>
      <c r="H12" s="2345"/>
      <c r="I12" s="2345"/>
      <c r="J12" s="2336"/>
      <c r="V12" s="1720">
        <v>14</v>
      </c>
    </row>
    <row s="6431" customFormat="1" customHeight="1" ht="11.25" hidden="1">
      <c r="C13" s="611"/>
      <c r="D13" s="612" t="s">
        <v>386</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117</v>
      </c>
      <c r="E14" s="2348"/>
      <c r="F14" s="1730"/>
      <c r="G14" s="1729" t="s">
        <v>117</v>
      </c>
      <c r="H14" s="1736"/>
      <c r="I14" s="1734"/>
      <c r="J14" s="2282" t="s">
        <v>397</v>
      </c>
      <c r="K14" s="1720"/>
      <c r="R14" s="613" t="s">
        <v>391</v>
      </c>
      <c r="S14" s="613" t="s">
        <v>391</v>
      </c>
      <c r="V14" s="1720">
        <v>14</v>
      </c>
    </row>
    <row customHeight="1" ht="14.699999999999998">
      <c r="A15" s="1720"/>
      <c r="C15" s="1629"/>
      <c r="D15" s="2347"/>
      <c r="E15" s="2349"/>
      <c r="F15" s="518"/>
      <c r="G15" s="982"/>
      <c r="H15" s="982" t="s">
        <v>393</v>
      </c>
      <c r="I15" s="426"/>
      <c r="J15" s="2283"/>
      <c r="K15" s="1720"/>
      <c r="R15" s="613"/>
      <c r="S15" s="613"/>
      <c r="V15" s="1720">
        <v>14</v>
      </c>
    </row>
    <row customHeight="1" ht="14.699999999999998">
      <c r="A16" s="1720"/>
      <c r="C16" s="1629"/>
      <c r="D16" s="518"/>
      <c r="E16" s="982" t="s">
        <v>128</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02294-72FE-F1D7-717A-6FB862B77A3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736" width="9.140625" hidden="1" customWidth="1"/>
    <col min="2" max="3" style="5772" width="9.140625" hidden="1" customWidth="1"/>
    <col min="4" max="4" style="5949" width="3.00390625" customWidth="1"/>
    <col min="5" max="5" style="5772" width="6.00390625" customWidth="1"/>
    <col min="6" max="6" style="5772" width="1.7109375" hidden="1" customWidth="1"/>
    <col min="7" max="8" style="5772" width="30.00390625" customWidth="1"/>
    <col min="9" max="9" style="5772" width="8.00390625" customWidth="1"/>
    <col min="10" max="10" style="5772" width="12.140625" customWidth="1"/>
    <col min="11" max="11" style="5772" width="46.00390625" customWidth="1"/>
    <col min="12" max="12" style="5772" width="100.00390625" customWidth="1"/>
    <col min="13" max="13" style="5867" width="7.00390625" customWidth="1"/>
    <col min="14" max="22" style="5772" width="10.00390625" customWidth="1"/>
    <col min="23" max="23" style="5772" width="10.57421875" hidden="1"/>
  </cols>
  <sheetData>
    <row s="5852" customFormat="1" customHeight="1" ht="5.25" hidden="1">
      <c r="C1" s="624"/>
      <c r="D1" s="607"/>
      <c r="F1" s="624"/>
      <c r="G1" s="602" t="s">
        <v>85</v>
      </c>
      <c r="H1" s="602" t="s">
        <v>86</v>
      </c>
      <c r="I1" s="602" t="s">
        <v>87</v>
      </c>
      <c r="P1" s="602" t="s">
        <v>85</v>
      </c>
      <c r="Q1" s="602" t="s">
        <v>86</v>
      </c>
      <c r="R1" s="602" t="s">
        <v>87</v>
      </c>
      <c r="W1" s="602" t="s">
        <v>14</v>
      </c>
    </row>
    <row s="5852" customFormat="1" customHeight="1" ht="5.25" hidden="1">
      <c r="C2" s="624"/>
      <c r="D2" s="607"/>
      <c r="F2" s="624"/>
      <c r="W2" s="602">
        <v>0</v>
      </c>
    </row>
    <row s="5747" customFormat="1" customHeight="1" ht="5.25">
      <c r="A3" s="592"/>
      <c r="D3" s="599"/>
      <c r="E3" s="594"/>
      <c r="F3" s="594"/>
      <c r="G3" s="594"/>
      <c r="H3" s="594"/>
      <c r="I3" s="595"/>
      <c r="J3" s="596"/>
      <c r="K3" s="596"/>
      <c r="L3" s="596"/>
      <c r="W3" s="593">
        <v>5</v>
      </c>
    </row>
    <row customHeight="1" ht="23.25">
      <c r="D4" s="563"/>
      <c r="E4" s="2351" t="s">
        <v>398</v>
      </c>
      <c r="F4" s="2351"/>
      <c r="G4" s="2352"/>
      <c r="H4" s="2352"/>
      <c r="I4" s="2353"/>
      <c r="J4" s="604"/>
      <c r="K4" s="566"/>
      <c r="L4" s="566"/>
      <c r="W4" s="560">
        <v>22</v>
      </c>
    </row>
    <row s="5772"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747" customFormat="1" customHeight="1" ht="11.549999999999999">
      <c r="A6" s="592"/>
      <c r="D6" s="599"/>
      <c r="E6" s="594"/>
      <c r="F6" s="594"/>
      <c r="G6" s="597"/>
      <c r="H6" s="597"/>
      <c r="I6" s="598"/>
      <c r="J6" s="598"/>
      <c r="K6" s="865"/>
      <c r="L6" s="598"/>
      <c r="W6" s="593">
        <v>11</v>
      </c>
    </row>
    <row customHeight="1" ht="14.699999999999998">
      <c r="D7" s="563"/>
      <c r="E7" s="2321" t="s">
        <v>310</v>
      </c>
      <c r="F7" s="2321"/>
      <c r="G7" s="2322"/>
      <c r="H7" s="2322"/>
      <c r="I7" s="2322"/>
      <c r="J7" s="2322"/>
      <c r="K7" s="2322"/>
      <c r="L7" s="2336" t="s">
        <v>311</v>
      </c>
      <c r="W7" s="560">
        <v>14</v>
      </c>
    </row>
    <row customHeight="1" ht="48.29999999999999">
      <c r="D8" s="563"/>
      <c r="E8" s="586" t="s">
        <v>90</v>
      </c>
      <c r="F8" s="936"/>
      <c r="G8" s="578" t="s">
        <v>88</v>
      </c>
      <c r="H8" s="578" t="s">
        <v>89</v>
      </c>
      <c r="I8" s="527" t="s">
        <v>87</v>
      </c>
      <c r="J8" s="527" t="s">
        <v>399</v>
      </c>
      <c r="K8" s="527" t="s">
        <v>400</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401</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747" customFormat="1" customHeight="1" ht="15">
      <c r="A12" s="2212"/>
      <c r="B12" s="617"/>
      <c r="C12" s="617"/>
      <c r="D12" s="979"/>
      <c r="E12" s="936">
        <v>1</v>
      </c>
      <c r="F12" s="977">
        <v>23</v>
      </c>
      <c r="G12" s="976"/>
      <c r="H12" s="906"/>
      <c r="I12" s="904"/>
      <c r="J12" s="633" t="s">
        <v>68</v>
      </c>
      <c r="K12" s="1277" t="s">
        <v>28</v>
      </c>
      <c r="L12" s="2354"/>
      <c r="M12" s="624"/>
      <c r="N12" s="624"/>
      <c r="O12" s="624"/>
      <c r="P12" s="629" t="s">
        <v>402</v>
      </c>
      <c r="Q12" s="629" t="s">
        <v>403</v>
      </c>
      <c r="R12" s="630" t="s">
        <v>404</v>
      </c>
      <c r="S12" s="624" t="s">
        <v>405</v>
      </c>
      <c r="T12" s="624"/>
      <c r="U12" s="624"/>
      <c r="V12" s="624"/>
      <c r="W12" s="593">
        <v>14</v>
      </c>
    </row>
    <row customHeight="1" ht="15.75">
      <c r="A13" s="2212"/>
      <c r="B13" s="618"/>
      <c r="D13" s="619"/>
      <c r="E13" s="518"/>
      <c r="F13" s="642"/>
      <c r="G13" s="529" t="s">
        <v>110</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BEF13-37E7-E0BD-A1A6-F44D466FC4E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2.00390625" hidden="1" customWidth="1"/>
    <col min="10" max="10" style="5851" width="9.8515625" hidden="1" customWidth="1"/>
    <col min="11" max="11" style="5851" width="11.421875" hidden="1" customWidth="1"/>
    <col min="12" max="12" style="6673" width="19.140625" hidden="1" customWidth="1"/>
    <col min="13" max="14" style="6674" width="12.28125" hidden="1" customWidth="1"/>
    <col min="15" max="15" style="6674" width="23.421875" hidden="1" customWidth="1"/>
    <col min="16" max="16" style="6675" width="3.00390625" customWidth="1"/>
    <col min="17" max="18" style="6676" width="3.00390625" customWidth="1"/>
    <col min="19" max="19" style="6677" width="12.00390625" customWidth="1"/>
    <col min="20" max="20" style="5772" width="35.00390625" customWidth="1"/>
    <col min="21" max="21" style="5772" width="0.140625" customWidth="1"/>
    <col min="22" max="22" style="5772" width="24.7109375" hidden="1" customWidth="1"/>
    <col min="23" max="23" style="5772" width="0.140625" hidden="1" customWidth="1"/>
    <col min="24" max="25" style="5772" width="24.7109375" hidden="1" customWidth="1"/>
    <col min="26" max="26" style="5772" width="11.7109375" hidden="1" customWidth="1"/>
    <col min="27" max="27" style="5772" width="3.7109375" hidden="1" customWidth="1"/>
    <col min="28" max="28" style="5772" width="11.7109375" hidden="1" customWidth="1"/>
    <col min="29" max="29" style="5772" width="8.57421875" hidden="1" customWidth="1"/>
    <col min="30" max="30" style="5772" width="24.7109375" customWidth="1"/>
    <col min="31" max="31" style="5772" width="0.140625" customWidth="1"/>
    <col min="32" max="33" style="5772" width="24.00390625" customWidth="1"/>
    <col min="34" max="34" style="5772" width="11.00390625" customWidth="1"/>
    <col min="35" max="35" style="5772" width="3.7109375" customWidth="1"/>
    <col min="36" max="36" style="5772" width="11.00390625" customWidth="1"/>
    <col min="37" max="37" style="5772" width="8.57421875" hidden="1" customWidth="1"/>
    <col min="38" max="38" style="5772" width="4.00390625" customWidth="1"/>
    <col min="39" max="39" style="5772" width="115.00390625" customWidth="1"/>
    <col min="40" max="44" style="5852" width="10.00390625" customWidth="1"/>
    <col min="45" max="45" style="577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130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411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412</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413</v>
      </c>
      <c r="M6" s="650"/>
      <c r="P6" s="2370">
        <v>1</v>
      </c>
      <c r="Q6" s="1418"/>
      <c r="R6" s="469"/>
      <c r="S6" s="1422">
        <f>$I6</f>
      </c>
      <c r="T6" s="398" t="s">
        <v>414</v>
      </c>
      <c r="U6" s="413"/>
      <c r="V6" s="2358"/>
      <c r="W6" s="2359"/>
      <c r="X6" s="2359"/>
      <c r="Y6" s="2359"/>
      <c r="Z6" s="2359"/>
      <c r="AA6" s="2359"/>
      <c r="AB6" s="2359"/>
      <c r="AC6" s="2360"/>
      <c r="AD6" s="2358"/>
      <c r="AE6" s="2359"/>
      <c r="AF6" s="2359"/>
      <c r="AG6" s="2359"/>
      <c r="AH6" s="2359"/>
      <c r="AI6" s="2359"/>
      <c r="AJ6" s="2359"/>
      <c r="AK6" s="2359"/>
      <c r="AL6" s="2360"/>
      <c r="AM6" s="1371" t="s">
        <v>415</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416</v>
      </c>
      <c r="M7" s="650"/>
      <c r="N7" s="1479"/>
      <c r="P7" s="2370"/>
      <c r="Q7" s="2370">
        <v>1</v>
      </c>
      <c r="R7" s="470"/>
      <c r="S7" s="1422">
        <f>$J7</f>
      </c>
      <c r="T7" s="399" t="s">
        <v>417</v>
      </c>
      <c r="U7" s="413"/>
      <c r="V7" s="2358"/>
      <c r="W7" s="2359"/>
      <c r="X7" s="2359"/>
      <c r="Y7" s="2359"/>
      <c r="Z7" s="2359"/>
      <c r="AA7" s="2359"/>
      <c r="AB7" s="2359"/>
      <c r="AC7" s="2360"/>
      <c r="AD7" s="2358"/>
      <c r="AE7" s="2359"/>
      <c r="AF7" s="2359"/>
      <c r="AG7" s="2359"/>
      <c r="AH7" s="2359"/>
      <c r="AI7" s="2359"/>
      <c r="AJ7" s="2359"/>
      <c r="AK7" s="2359"/>
      <c r="AL7" s="2360"/>
      <c r="AM7" s="1371" t="s">
        <v>418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419</v>
      </c>
      <c r="M8" s="650"/>
      <c r="N8" s="1479"/>
      <c r="O8" s="1479"/>
      <c r="P8" s="2370"/>
      <c r="Q8" s="2370"/>
      <c r="R8" s="470">
        <v>1</v>
      </c>
      <c r="S8" s="1422">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420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421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422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423</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85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5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5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68</v>
      </c>
      <c r="AJ17" s="2380"/>
      <c r="AK17" s="2381" t="s">
        <v>68</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851"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851" customFormat="1" customHeight="1" ht="14.25" hidden="1">
      <c r="L21" s="1442"/>
      <c r="M21" s="1475"/>
      <c r="N21" s="1475"/>
      <c r="O21" s="1475"/>
      <c r="P21" s="1475"/>
      <c r="Q21" s="1484"/>
      <c r="R21" s="1484"/>
      <c r="S21" s="842"/>
      <c r="AC21" s="1479"/>
      <c r="AK21" s="1479"/>
      <c r="AN21" s="624"/>
      <c r="AO21" s="624"/>
      <c r="AP21" s="624"/>
      <c r="AQ21" s="624"/>
      <c r="AR21" s="624"/>
      <c r="AS21" s="1273">
        <v>0</v>
      </c>
    </row>
    <row s="5851"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8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РСО-Алания</v>
      </c>
      <c r="W29" s="2364"/>
      <c r="X29" s="2364"/>
      <c r="Y29" s="2364"/>
      <c r="Z29" s="2364"/>
      <c r="AA29" s="2364"/>
      <c r="AB29" s="2364"/>
      <c r="AC29" s="439"/>
      <c r="AD29" s="2364" t="str">
        <f>IF(TITLE_NAME_OR_PR_CHANGE="",IF(TITLE_NAME_OR_PR="","",TITLE_NAME_OR_PR),TITLE_NAME_OR_PR_CHANGE)</f>
        <v>Региональная служба по тарифам РСО-Алания</v>
      </c>
      <c r="AE29" s="2364"/>
      <c r="AF29" s="2364"/>
      <c r="AG29" s="2364"/>
      <c r="AH29" s="2364"/>
      <c r="AI29" s="2364"/>
      <c r="AJ29" s="2364"/>
      <c r="AK29" s="439"/>
      <c r="AL29" s="439"/>
      <c r="AM29" s="393"/>
      <c r="AN29" s="481"/>
      <c r="AO29" s="481"/>
      <c r="AP29" s="481"/>
      <c r="AQ29" s="481"/>
      <c r="AR29" s="481"/>
      <c r="AS29" s="531">
        <v>0</v>
      </c>
    </row>
    <row s="5987" customFormat="1" customHeight="1" ht="18.75">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45652</v>
      </c>
      <c r="W30" s="2377"/>
      <c r="X30" s="2377"/>
      <c r="Y30" s="2377"/>
      <c r="Z30" s="2377"/>
      <c r="AA30" s="2377"/>
      <c r="AB30" s="2377"/>
      <c r="AC30" s="439"/>
      <c r="AD30" s="2377" t="str">
        <f>IF(TITLE_DATE_PR_CHANGE="",IF(TITLE_DATE_PR="","",TITLE_DATE_PR),TITLE_DATE_PR_CHANGE)</f>
        <v>45652</v>
      </c>
      <c r="AE30" s="2377"/>
      <c r="AF30" s="2377"/>
      <c r="AG30" s="2377"/>
      <c r="AH30" s="2377"/>
      <c r="AI30" s="2377"/>
      <c r="AJ30" s="2377"/>
      <c r="AK30" s="439"/>
      <c r="AL30" s="439"/>
      <c r="AM30" s="393"/>
      <c r="AN30" s="481"/>
      <c r="AO30" s="481"/>
      <c r="AP30" s="481"/>
      <c r="AQ30" s="481"/>
      <c r="AR30" s="481"/>
      <c r="AS30" s="531">
        <v>0</v>
      </c>
    </row>
    <row s="5987" customFormat="1" customHeight="1" ht="18.75">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146</v>
      </c>
      <c r="W31" s="2364"/>
      <c r="X31" s="2364"/>
      <c r="Y31" s="2364"/>
      <c r="Z31" s="2364"/>
      <c r="AA31" s="2364"/>
      <c r="AB31" s="2364"/>
      <c r="AC31" s="439"/>
      <c r="AD31" s="2364" t="str">
        <f>IF(TITLE_NUMBER_PR_CHANGE="",IF(TITLE_NUMBER_PR="","",TITLE_NUMBER_PR),TITLE_NUMBER_PR_CHANGE)</f>
        <v>№ 146</v>
      </c>
      <c r="AE31" s="2364"/>
      <c r="AF31" s="2364"/>
      <c r="AG31" s="2364"/>
      <c r="AH31" s="2364"/>
      <c r="AI31" s="2364"/>
      <c r="AJ31" s="2364"/>
      <c r="AK31" s="439"/>
      <c r="AL31" s="439"/>
      <c r="AM31" s="393"/>
      <c r="AN31" s="481"/>
      <c r="AO31" s="481"/>
      <c r="AP31" s="481"/>
      <c r="AQ31" s="481"/>
      <c r="AR31" s="481"/>
      <c r="AS31" s="531">
        <v>0</v>
      </c>
    </row>
    <row s="598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www.rst.alania.gov.ru</v>
      </c>
      <c r="W32" s="2364"/>
      <c r="X32" s="2364"/>
      <c r="Y32" s="2364"/>
      <c r="Z32" s="2364"/>
      <c r="AA32" s="2364"/>
      <c r="AB32" s="2364"/>
      <c r="AC32" s="439"/>
      <c r="AD32" s="2364" t="str">
        <f>IF(TITLE_IST_PUB_CHANGE="",IF(TITLE_IST_PUB="","",TITLE_IST_PUB),TITLE_IST_PUB_CHANGE)</f>
        <v>www.rst.alania.gov.ru</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87"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45652</v>
      </c>
      <c r="W34" s="2377"/>
      <c r="X34" s="2377"/>
      <c r="Y34" s="2377"/>
      <c r="Z34" s="2377"/>
      <c r="AA34" s="2377"/>
      <c r="AB34" s="2377"/>
      <c r="AC34" s="439"/>
      <c r="AD34" s="2377" t="str">
        <f>IF(TITLE_DATE_PR_CHANGE="",IF(TITLE_DATE_PR="","",TITLE_DATE_PR),TITLE_DATE_PR_CHANGE)</f>
        <v>45652</v>
      </c>
      <c r="AE34" s="2377"/>
      <c r="AF34" s="2377"/>
      <c r="AG34" s="2377"/>
      <c r="AH34" s="2377"/>
      <c r="AI34" s="2377"/>
      <c r="AJ34" s="2377"/>
      <c r="AK34" s="439"/>
      <c r="AL34" s="439"/>
      <c r="AM34" s="393"/>
      <c r="AN34" s="481"/>
      <c r="AO34" s="481"/>
      <c r="AP34" s="481"/>
      <c r="AQ34" s="481"/>
      <c r="AR34" s="481"/>
      <c r="AS34" s="531">
        <v>0</v>
      </c>
    </row>
    <row s="5987"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146</v>
      </c>
      <c r="W35" s="2364"/>
      <c r="X35" s="2364"/>
      <c r="Y35" s="2364"/>
      <c r="Z35" s="2364"/>
      <c r="AA35" s="2364"/>
      <c r="AB35" s="2364"/>
      <c r="AC35" s="439"/>
      <c r="AD35" s="2364" t="str">
        <f>IF(TITLE_NUMBER_PR_CHANGE="",IF(TITLE_NUMBER_PR="","",TITLE_NUMBER_PR),TITLE_NUMBER_PR_CHANGE)</f>
        <v>№ 146</v>
      </c>
      <c r="AE35" s="2364"/>
      <c r="AF35" s="2364"/>
      <c r="AG35" s="2364"/>
      <c r="AH35" s="2364"/>
      <c r="AI35" s="2364"/>
      <c r="AJ35" s="2364"/>
      <c r="AK35" s="439"/>
      <c r="AL35" s="439"/>
      <c r="AM35" s="393"/>
      <c r="AN35" s="481"/>
      <c r="AO35" s="481"/>
      <c r="AP35" s="481"/>
      <c r="AQ35" s="481"/>
      <c r="AR35" s="481"/>
      <c r="AS35" s="531">
        <v>0</v>
      </c>
    </row>
    <row s="598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311</v>
      </c>
      <c r="AS38" s="1268">
        <v>14</v>
      </c>
    </row>
    <row customHeight="1" ht="14.699999999999998">
      <c r="Q39" s="489"/>
      <c r="R39" s="489"/>
      <c r="S39" s="2386" t="s">
        <v>90</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723" t="s">
        <v>442</v>
      </c>
      <c r="X40" s="2375" t="s">
        <v>443</v>
      </c>
      <c r="Y40" s="2376"/>
      <c r="Z40" s="2375" t="s">
        <v>444</v>
      </c>
      <c r="AA40" s="2382"/>
      <c r="AB40" s="2376"/>
      <c r="AC40" s="2391"/>
      <c r="AD40" s="2373" t="s">
        <v>441</v>
      </c>
      <c r="AE40" s="2396" t="s">
        <v>442</v>
      </c>
      <c r="AF40" s="2375" t="s">
        <v>443</v>
      </c>
      <c r="AG40" s="2376"/>
      <c r="AH40" s="2375" t="s">
        <v>444</v>
      </c>
      <c r="AI40" s="2382"/>
      <c r="AJ40" s="2376"/>
      <c r="AK40" s="2391"/>
      <c r="AL40" s="2394"/>
      <c r="AM40" s="2240"/>
      <c r="AS40" s="1268">
        <v>34</v>
      </c>
    </row>
    <row customHeight="1" ht="35.699999999999996">
      <c r="A41" s="1483"/>
      <c r="B41" s="1483" t="s">
        <v>142</v>
      </c>
      <c r="C41" s="1483" t="s">
        <v>143</v>
      </c>
      <c r="D41" s="1483" t="s">
        <v>144</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334" t="s">
        <v>454</v>
      </c>
      <c r="AA41" s="2383" t="s">
        <v>455</v>
      </c>
      <c r="AB41" s="2384"/>
      <c r="AC41" s="2392"/>
      <c r="AD41" s="2374"/>
      <c r="AE41" s="2397"/>
      <c r="AF41" s="1335" t="s">
        <v>452</v>
      </c>
      <c r="AG41" s="1335" t="s">
        <v>453</v>
      </c>
      <c r="AH41" s="1426" t="s">
        <v>454</v>
      </c>
      <c r="AI41" s="2383" t="s">
        <v>455</v>
      </c>
      <c r="AJ41" s="2384"/>
      <c r="AK41" s="2392"/>
      <c r="AL41" s="2395"/>
      <c r="AM41" s="2240"/>
      <c r="AS41" s="1268">
        <v>34</v>
      </c>
    </row>
    <row s="643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117</v>
      </c>
      <c r="T42" s="1368" t="s">
        <v>105</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163</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130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163</v>
      </c>
      <c r="B44" s="1476" t="s">
        <v>164</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408</v>
      </c>
      <c r="AO44" s="613"/>
      <c r="AP44" s="613" t="str">
        <f>IF(T44="","",T44)</f>
        <v>Территория действия тарифа</v>
      </c>
      <c r="AQ44" s="613"/>
      <c r="AR44" s="613"/>
      <c r="AS44" s="1268">
        <v>23</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410</v>
      </c>
      <c r="AO45" s="613"/>
      <c r="AP45" s="613" t="str">
        <f>IF(T45="","",T45)</f>
        <v>Наименование системы теплоснабжения </v>
      </c>
      <c r="AQ45" s="613"/>
      <c r="AR45" s="613"/>
      <c r="AS45" s="1268">
        <v>23</v>
      </c>
    </row>
    <row customHeight="1" ht="24">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411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412</v>
      </c>
      <c r="AO46" s="613"/>
      <c r="AP46" s="613" t="str">
        <f>IF(T46="","",T46)</f>
        <v>Источник тепловой энергии  </v>
      </c>
      <c r="AQ46" s="613"/>
      <c r="AR46" s="613"/>
      <c r="AS46" s="1268">
        <v>23</v>
      </c>
    </row>
    <row customHeight="1" ht="49.5">
      <c r="A47" s="1476" t="s">
        <v>163</v>
      </c>
      <c r="B47" s="1476" t="s">
        <v>164</v>
      </c>
      <c r="C47" s="1476" t="s">
        <v>165</v>
      </c>
      <c r="D47" s="1476" t="s">
        <v>166</v>
      </c>
      <c r="E47" s="2372"/>
      <c r="F47" s="2372"/>
      <c r="G47" s="2372"/>
      <c r="H47" s="2372"/>
      <c r="I47" s="2369" t="str">
        <f>S46&amp;".1"</f>
        <v>....1</v>
      </c>
      <c r="J47" s="1476"/>
      <c r="K47" s="1476"/>
      <c r="L47" s="1477" t="s">
        <v>413</v>
      </c>
      <c r="P47" s="2370">
        <v>1</v>
      </c>
      <c r="Q47" s="1333"/>
      <c r="R47" s="469"/>
      <c r="S47" s="1337" t="str">
        <f>$I47</f>
        <v>....1</v>
      </c>
      <c r="T47" s="398" t="s">
        <v>414</v>
      </c>
      <c r="U47" s="413"/>
      <c r="V47" s="2358"/>
      <c r="W47" s="2359"/>
      <c r="X47" s="2359"/>
      <c r="Y47" s="2359"/>
      <c r="Z47" s="2359"/>
      <c r="AA47" s="2359"/>
      <c r="AB47" s="2359"/>
      <c r="AC47" s="2360"/>
      <c r="AD47" s="2358"/>
      <c r="AE47" s="2359"/>
      <c r="AF47" s="2359"/>
      <c r="AG47" s="2359"/>
      <c r="AH47" s="2359"/>
      <c r="AI47" s="2359"/>
      <c r="AJ47" s="2359"/>
      <c r="AK47" s="2359"/>
      <c r="AL47" s="2360"/>
      <c r="AM47" s="1371" t="s">
        <v>415</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163</v>
      </c>
      <c r="B48" s="1476" t="s">
        <v>164</v>
      </c>
      <c r="C48" s="1476" t="s">
        <v>165</v>
      </c>
      <c r="D48" s="1476" t="s">
        <v>166</v>
      </c>
      <c r="E48" s="2372"/>
      <c r="F48" s="2372"/>
      <c r="G48" s="2372"/>
      <c r="H48" s="2372"/>
      <c r="I48" s="2399"/>
      <c r="J48" s="2369" t="str">
        <f>I47&amp;".1"</f>
        <v>....1.1</v>
      </c>
      <c r="K48" s="1476"/>
      <c r="L48" s="1477" t="s">
        <v>416</v>
      </c>
      <c r="P48" s="2370"/>
      <c r="Q48" s="2370">
        <v>1</v>
      </c>
      <c r="R48" s="470"/>
      <c r="S48" s="1337" t="str">
        <f>$J48</f>
        <v>....1.1</v>
      </c>
      <c r="T48" s="399" t="s">
        <v>417</v>
      </c>
      <c r="U48" s="413"/>
      <c r="V48" s="2358"/>
      <c r="W48" s="2359"/>
      <c r="X48" s="2359"/>
      <c r="Y48" s="2359"/>
      <c r="Z48" s="2359"/>
      <c r="AA48" s="2359"/>
      <c r="AB48" s="2359"/>
      <c r="AC48" s="2360"/>
      <c r="AD48" s="2358"/>
      <c r="AE48" s="2359"/>
      <c r="AF48" s="2359"/>
      <c r="AG48" s="2359"/>
      <c r="AH48" s="2359"/>
      <c r="AI48" s="2359"/>
      <c r="AJ48" s="2359"/>
      <c r="AK48" s="2359"/>
      <c r="AL48" s="2360"/>
      <c r="AM48" s="1371" t="s">
        <v>418</v>
      </c>
      <c r="AO48" s="613"/>
      <c r="AP48" s="613" t="str">
        <f>IF(T48="","",T48)</f>
        <v>Группа потребителей</v>
      </c>
      <c r="AQ48" s="613"/>
      <c r="AR48" s="613"/>
      <c r="AS48" s="1268">
        <v>23</v>
      </c>
    </row>
    <row customHeight="1" ht="24">
      <c r="A49" s="1476" t="s">
        <v>163</v>
      </c>
      <c r="B49" s="1476" t="s">
        <v>164</v>
      </c>
      <c r="C49" s="1476" t="s">
        <v>165</v>
      </c>
      <c r="D49" s="1476" t="s">
        <v>166</v>
      </c>
      <c r="E49" s="2372"/>
      <c r="F49" s="2372"/>
      <c r="G49" s="2372"/>
      <c r="H49" s="2372"/>
      <c r="I49" s="2399"/>
      <c r="J49" s="2399"/>
      <c r="K49" s="2369" t="str">
        <f>J48&amp;".1"</f>
        <v>....1.1.1</v>
      </c>
      <c r="L49" s="1477" t="s">
        <v>419</v>
      </c>
      <c r="P49" s="2370"/>
      <c r="Q49" s="2370"/>
      <c r="R49" s="470">
        <v>1</v>
      </c>
      <c r="S49" s="1337"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420</v>
      </c>
      <c r="AN49" s="624">
        <f>STRCHECKDATE(V50:AL50)</f>
      </c>
      <c r="AO49" s="613"/>
      <c r="AP49" s="613" t="str">
        <f>IF(T49="","",T49)</f>
        <v/>
      </c>
      <c r="AQ49" s="613"/>
      <c r="AR49" s="613"/>
      <c r="AS49" s="1268">
        <v>23</v>
      </c>
    </row>
    <row customHeight="1" ht="1.05">
      <c r="A50" s="1476" t="s">
        <v>163</v>
      </c>
      <c r="B50" s="1476" t="s">
        <v>164</v>
      </c>
      <c r="C50" s="1476" t="s">
        <v>165</v>
      </c>
      <c r="D50" s="1476" t="s">
        <v>166</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421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333"/>
      <c r="R52" s="469"/>
      <c r="S52" s="1391"/>
      <c r="T52" s="400" t="s">
        <v>422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423</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852"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424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52"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52"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5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74682-051F-E28C-0853-5F2E00D21D5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2.00390625" hidden="1" customWidth="1"/>
    <col min="10" max="10" style="5851" width="9.8515625" hidden="1" customWidth="1"/>
    <col min="11" max="11" style="5851" width="11.421875" hidden="1" customWidth="1"/>
    <col min="12" max="12" style="6673" width="19.140625" hidden="1" customWidth="1"/>
    <col min="13" max="14" style="6674" width="12.28125" hidden="1" customWidth="1"/>
    <col min="15" max="15" style="6674" width="23.421875" hidden="1" customWidth="1"/>
    <col min="16" max="16" style="6675" width="3.00390625" customWidth="1"/>
    <col min="17" max="18" style="6676" width="3.00390625" customWidth="1"/>
    <col min="19" max="19" style="6677" width="12.00390625" customWidth="1"/>
    <col min="20" max="20" style="5772" width="31.00390625" customWidth="1"/>
    <col min="21" max="21" style="5772" width="0.140625" customWidth="1"/>
    <col min="22" max="22" style="5772" width="24.7109375" hidden="1" customWidth="1"/>
    <col min="23" max="23" style="5772" width="0.140625" hidden="1" customWidth="1"/>
    <col min="24" max="25" style="5772" width="24.7109375" hidden="1" customWidth="1"/>
    <col min="26" max="26" style="5772" width="11.7109375" hidden="1" customWidth="1"/>
    <col min="27" max="27" style="5772" width="3.7109375" hidden="1" customWidth="1"/>
    <col min="28" max="28" style="5772" width="11.7109375" hidden="1" customWidth="1"/>
    <col min="29" max="29" style="5772" width="8.57421875" hidden="1" customWidth="1"/>
    <col min="30" max="30" style="5772" width="24.7109375" customWidth="1"/>
    <col min="31" max="31" style="5772" width="0.140625" customWidth="1"/>
    <col min="32" max="33" style="5772" width="24.00390625" customWidth="1"/>
    <col min="34" max="34" style="5772" width="11.00390625" customWidth="1"/>
    <col min="35" max="35" style="5772" width="3.7109375" customWidth="1"/>
    <col min="36" max="36" style="5772" width="11.00390625" customWidth="1"/>
    <col min="37" max="37" style="5772" width="8.57421875" hidden="1" customWidth="1"/>
    <col min="38" max="38" style="5772" width="4.00390625" customWidth="1"/>
    <col min="39" max="39" style="5772" width="115.00390625" customWidth="1"/>
    <col min="40" max="44" style="5852" width="10.00390625" customWidth="1"/>
    <col min="45" max="45" style="577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411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412</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413</v>
      </c>
      <c r="M6" s="650"/>
      <c r="P6" s="2370">
        <v>1</v>
      </c>
      <c r="Q6" s="1444"/>
      <c r="R6" s="469"/>
      <c r="S6" s="1449">
        <f>$I6</f>
      </c>
      <c r="T6" s="398" t="s">
        <v>414</v>
      </c>
      <c r="U6" s="413"/>
      <c r="V6" s="2358"/>
      <c r="W6" s="2359"/>
      <c r="X6" s="2359"/>
      <c r="Y6" s="2359"/>
      <c r="Z6" s="2359"/>
      <c r="AA6" s="2359"/>
      <c r="AB6" s="2359"/>
      <c r="AC6" s="2360"/>
      <c r="AD6" s="2358"/>
      <c r="AE6" s="2359"/>
      <c r="AF6" s="2359"/>
      <c r="AG6" s="2359"/>
      <c r="AH6" s="2359"/>
      <c r="AI6" s="2359"/>
      <c r="AJ6" s="2359"/>
      <c r="AK6" s="2359"/>
      <c r="AL6" s="2360"/>
      <c r="AM6" s="1371" t="s">
        <v>415</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416</v>
      </c>
      <c r="M7" s="650"/>
      <c r="N7" s="1479"/>
      <c r="P7" s="2370"/>
      <c r="Q7" s="2370">
        <v>1</v>
      </c>
      <c r="R7" s="470"/>
      <c r="S7" s="1449">
        <f>$J7</f>
      </c>
      <c r="T7" s="399" t="s">
        <v>417</v>
      </c>
      <c r="U7" s="413"/>
      <c r="V7" s="2358"/>
      <c r="W7" s="2359"/>
      <c r="X7" s="2359"/>
      <c r="Y7" s="2359"/>
      <c r="Z7" s="2359"/>
      <c r="AA7" s="2359"/>
      <c r="AB7" s="2359"/>
      <c r="AC7" s="2360"/>
      <c r="AD7" s="2358"/>
      <c r="AE7" s="2359"/>
      <c r="AF7" s="2359"/>
      <c r="AG7" s="2359"/>
      <c r="AH7" s="2359"/>
      <c r="AI7" s="2359"/>
      <c r="AJ7" s="2359"/>
      <c r="AK7" s="2359"/>
      <c r="AL7" s="2360"/>
      <c r="AM7" s="1371" t="s">
        <v>418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419</v>
      </c>
      <c r="M8" s="650"/>
      <c r="N8" s="1479"/>
      <c r="O8" s="1479"/>
      <c r="P8" s="2370"/>
      <c r="Q8" s="2370"/>
      <c r="R8" s="470">
        <v>1</v>
      </c>
      <c r="S8" s="1449">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420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421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423</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85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5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5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51"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851" customFormat="1" customHeight="1" ht="14.25" hidden="1">
      <c r="L21" s="1442"/>
      <c r="M21" s="1475"/>
      <c r="N21" s="1475"/>
      <c r="O21" s="1475"/>
      <c r="P21" s="1475"/>
      <c r="Q21" s="1484"/>
      <c r="R21" s="1484"/>
      <c r="S21" s="842"/>
      <c r="AC21" s="1479"/>
      <c r="AK21" s="1479"/>
      <c r="AN21" s="624"/>
      <c r="AO21" s="624"/>
      <c r="AP21" s="624"/>
      <c r="AQ21" s="624"/>
      <c r="AR21" s="624"/>
      <c r="AS21" s="1273">
        <v>0</v>
      </c>
    </row>
    <row s="5851"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8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РСО-Алания</v>
      </c>
      <c r="W29" s="2364"/>
      <c r="X29" s="2364"/>
      <c r="Y29" s="2364"/>
      <c r="Z29" s="2364"/>
      <c r="AA29" s="2364"/>
      <c r="AB29" s="2364"/>
      <c r="AC29" s="439"/>
      <c r="AD29" s="2364" t="str">
        <f>IF(TITLE_NAME_OR_PR_CHANGE="",IF(TITLE_NAME_OR_PR="","",TITLE_NAME_OR_PR),TITLE_NAME_OR_PR_CHANGE)</f>
        <v>Региональная служба по тарифам РСО-Алания</v>
      </c>
      <c r="AE29" s="2364"/>
      <c r="AF29" s="2364"/>
      <c r="AG29" s="2364"/>
      <c r="AH29" s="2364"/>
      <c r="AI29" s="2364"/>
      <c r="AJ29" s="2364"/>
      <c r="AK29" s="439"/>
      <c r="AL29" s="439"/>
      <c r="AM29" s="393"/>
      <c r="AN29" s="481"/>
      <c r="AO29" s="481"/>
      <c r="AP29" s="481"/>
      <c r="AQ29" s="481"/>
      <c r="AR29" s="481"/>
      <c r="AS29" s="531">
        <v>0</v>
      </c>
    </row>
    <row s="5987" customFormat="1" customHeight="1" ht="18.75">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45652</v>
      </c>
      <c r="W30" s="2377"/>
      <c r="X30" s="2377"/>
      <c r="Y30" s="2377"/>
      <c r="Z30" s="2377"/>
      <c r="AA30" s="2377"/>
      <c r="AB30" s="2377"/>
      <c r="AC30" s="439"/>
      <c r="AD30" s="2377" t="str">
        <f>IF(TITLE_DATE_PR_CHANGE="",IF(TITLE_DATE_PR="","",TITLE_DATE_PR),TITLE_DATE_PR_CHANGE)</f>
        <v>45652</v>
      </c>
      <c r="AE30" s="2377"/>
      <c r="AF30" s="2377"/>
      <c r="AG30" s="2377"/>
      <c r="AH30" s="2377"/>
      <c r="AI30" s="2377"/>
      <c r="AJ30" s="2377"/>
      <c r="AK30" s="439"/>
      <c r="AL30" s="439"/>
      <c r="AM30" s="393"/>
      <c r="AN30" s="481"/>
      <c r="AO30" s="481"/>
      <c r="AP30" s="481"/>
      <c r="AQ30" s="481"/>
      <c r="AR30" s="481"/>
      <c r="AS30" s="531">
        <v>0</v>
      </c>
    </row>
    <row s="5987" customFormat="1" customHeight="1" ht="18.75">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146</v>
      </c>
      <c r="W31" s="2364"/>
      <c r="X31" s="2364"/>
      <c r="Y31" s="2364"/>
      <c r="Z31" s="2364"/>
      <c r="AA31" s="2364"/>
      <c r="AB31" s="2364"/>
      <c r="AC31" s="439"/>
      <c r="AD31" s="2364" t="str">
        <f>IF(TITLE_NUMBER_PR_CHANGE="",IF(TITLE_NUMBER_PR="","",TITLE_NUMBER_PR),TITLE_NUMBER_PR_CHANGE)</f>
        <v>№ 146</v>
      </c>
      <c r="AE31" s="2364"/>
      <c r="AF31" s="2364"/>
      <c r="AG31" s="2364"/>
      <c r="AH31" s="2364"/>
      <c r="AI31" s="2364"/>
      <c r="AJ31" s="2364"/>
      <c r="AK31" s="439"/>
      <c r="AL31" s="439"/>
      <c r="AM31" s="393"/>
      <c r="AN31" s="481"/>
      <c r="AO31" s="481"/>
      <c r="AP31" s="481"/>
      <c r="AQ31" s="481"/>
      <c r="AR31" s="481"/>
      <c r="AS31" s="531">
        <v>0</v>
      </c>
    </row>
    <row s="598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www.rst.alania.gov.ru</v>
      </c>
      <c r="W32" s="2364"/>
      <c r="X32" s="2364"/>
      <c r="Y32" s="2364"/>
      <c r="Z32" s="2364"/>
      <c r="AA32" s="2364"/>
      <c r="AB32" s="2364"/>
      <c r="AC32" s="439"/>
      <c r="AD32" s="2364" t="str">
        <f>IF(TITLE_IST_PUB_CHANGE="",IF(TITLE_IST_PUB="","",TITLE_IST_PUB),TITLE_IST_PUB_CHANGE)</f>
        <v>www.rst.alania.gov.ru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87"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45652</v>
      </c>
      <c r="W34" s="2377"/>
      <c r="X34" s="2377"/>
      <c r="Y34" s="2377"/>
      <c r="Z34" s="2377"/>
      <c r="AA34" s="2377"/>
      <c r="AB34" s="2377"/>
      <c r="AC34" s="439"/>
      <c r="AD34" s="2377" t="str">
        <f>IF(TITLE_DATE_PR_CHANGE="",IF(TITLE_DATE_PR="","",TITLE_DATE_PR),TITLE_DATE_PR_CHANGE)</f>
        <v>45652</v>
      </c>
      <c r="AE34" s="2377"/>
      <c r="AF34" s="2377"/>
      <c r="AG34" s="2377"/>
      <c r="AH34" s="2377"/>
      <c r="AI34" s="2377"/>
      <c r="AJ34" s="2377"/>
      <c r="AK34" s="439"/>
      <c r="AL34" s="439"/>
      <c r="AM34" s="393"/>
      <c r="AN34" s="481"/>
      <c r="AO34" s="481"/>
      <c r="AP34" s="481"/>
      <c r="AQ34" s="481"/>
      <c r="AR34" s="481"/>
      <c r="AS34" s="531">
        <v>0</v>
      </c>
    </row>
    <row s="5987"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146</v>
      </c>
      <c r="W35" s="2364"/>
      <c r="X35" s="2364"/>
      <c r="Y35" s="2364"/>
      <c r="Z35" s="2364"/>
      <c r="AA35" s="2364"/>
      <c r="AB35" s="2364"/>
      <c r="AC35" s="439"/>
      <c r="AD35" s="2364" t="str">
        <f>IF(TITLE_NUMBER_PR_CHANGE="",IF(TITLE_NUMBER_PR="","",TITLE_NUMBER_PR),TITLE_NUMBER_PR_CHANGE)</f>
        <v>№ 146</v>
      </c>
      <c r="AE35" s="2364"/>
      <c r="AF35" s="2364"/>
      <c r="AG35" s="2364"/>
      <c r="AH35" s="2364"/>
      <c r="AI35" s="2364"/>
      <c r="AJ35" s="2364"/>
      <c r="AK35" s="439"/>
      <c r="AL35" s="439"/>
      <c r="AM35" s="393"/>
      <c r="AN35" s="481"/>
      <c r="AO35" s="481"/>
      <c r="AP35" s="481"/>
      <c r="AQ35" s="481"/>
      <c r="AR35" s="481"/>
      <c r="AS35" s="531">
        <v>0</v>
      </c>
    </row>
    <row s="59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311</v>
      </c>
      <c r="AS38" s="1268">
        <v>14</v>
      </c>
    </row>
    <row customHeight="1" ht="14.699999999999998">
      <c r="Q39" s="489"/>
      <c r="R39" s="489"/>
      <c r="S39" s="2386" t="s">
        <v>90</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t="s">
        <v>442</v>
      </c>
      <c r="X40" s="2375" t="s">
        <v>443</v>
      </c>
      <c r="Y40" s="2376"/>
      <c r="Z40" s="2375" t="s">
        <v>456</v>
      </c>
      <c r="AA40" s="2382"/>
      <c r="AB40" s="2376"/>
      <c r="AC40" s="2391"/>
      <c r="AD40" s="2373" t="s">
        <v>441</v>
      </c>
      <c r="AE40" s="2396" t="s">
        <v>442</v>
      </c>
      <c r="AF40" s="2375" t="s">
        <v>443</v>
      </c>
      <c r="AG40" s="2376"/>
      <c r="AH40" s="2375" t="s">
        <v>444</v>
      </c>
      <c r="AI40" s="2382"/>
      <c r="AJ40" s="2376"/>
      <c r="AK40" s="2391"/>
      <c r="AL40" s="2394"/>
      <c r="AM40" s="2240"/>
      <c r="AS40" s="1268">
        <v>34</v>
      </c>
    </row>
    <row customHeight="1" ht="35.699999999999996">
      <c r="A41" s="1483"/>
      <c r="B41" s="1483" t="s">
        <v>142</v>
      </c>
      <c r="C41" s="1483" t="s">
        <v>143</v>
      </c>
      <c r="D41" s="1483" t="s">
        <v>144</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643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117</v>
      </c>
      <c r="T42" s="1368" t="s">
        <v>105</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408</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410</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411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412</v>
      </c>
      <c r="AO46" s="613"/>
      <c r="AP46" s="613" t="str">
        <f>IF(T46="","",T46)</f>
        <v>Источник тепловой энергии  </v>
      </c>
      <c r="AQ46" s="613"/>
      <c r="AR46" s="613"/>
      <c r="AS46" s="1268">
        <v>21</v>
      </c>
    </row>
    <row customHeight="1" ht="49.5">
      <c r="A47" s="1476" t="s">
        <v>168</v>
      </c>
      <c r="B47" s="1476" t="s">
        <v>169</v>
      </c>
      <c r="C47" s="1476" t="s">
        <v>170</v>
      </c>
      <c r="D47" s="1476" t="s">
        <v>171</v>
      </c>
      <c r="E47" s="2372"/>
      <c r="F47" s="2372"/>
      <c r="G47" s="2372"/>
      <c r="H47" s="2372"/>
      <c r="I47" s="2369" t="str">
        <f>S46&amp;".1"</f>
        <v>....1</v>
      </c>
      <c r="J47" s="1476"/>
      <c r="K47" s="1476"/>
      <c r="L47" s="1477" t="s">
        <v>413</v>
      </c>
      <c r="P47" s="2370">
        <v>1</v>
      </c>
      <c r="Q47" s="1444"/>
      <c r="R47" s="469"/>
      <c r="S47" s="1449" t="str">
        <f>$I47</f>
        <v>....1</v>
      </c>
      <c r="T47" s="398" t="s">
        <v>414</v>
      </c>
      <c r="U47" s="413"/>
      <c r="V47" s="2358"/>
      <c r="W47" s="2359"/>
      <c r="X47" s="2359"/>
      <c r="Y47" s="2359"/>
      <c r="Z47" s="2359"/>
      <c r="AA47" s="2359"/>
      <c r="AB47" s="2359"/>
      <c r="AC47" s="2360"/>
      <c r="AD47" s="2358"/>
      <c r="AE47" s="2359"/>
      <c r="AF47" s="2359"/>
      <c r="AG47" s="2359"/>
      <c r="AH47" s="2359"/>
      <c r="AI47" s="2359"/>
      <c r="AJ47" s="2359"/>
      <c r="AK47" s="2359"/>
      <c r="AL47" s="2360"/>
      <c r="AM47" s="1371" t="s">
        <v>415</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168</v>
      </c>
      <c r="B48" s="1476" t="s">
        <v>169</v>
      </c>
      <c r="C48" s="1476" t="s">
        <v>170</v>
      </c>
      <c r="D48" s="1476" t="s">
        <v>171</v>
      </c>
      <c r="E48" s="2372"/>
      <c r="F48" s="2372"/>
      <c r="G48" s="2372"/>
      <c r="H48" s="2372"/>
      <c r="I48" s="2399"/>
      <c r="J48" s="2369" t="str">
        <f>I47&amp;".1"</f>
        <v>....1.1</v>
      </c>
      <c r="K48" s="1476"/>
      <c r="L48" s="1477" t="s">
        <v>416</v>
      </c>
      <c r="P48" s="2370"/>
      <c r="Q48" s="2370">
        <v>1</v>
      </c>
      <c r="R48" s="470"/>
      <c r="S48" s="1449" t="str">
        <f>$J48</f>
        <v>....1.1</v>
      </c>
      <c r="T48" s="399" t="s">
        <v>417</v>
      </c>
      <c r="U48" s="413"/>
      <c r="V48" s="2358"/>
      <c r="W48" s="2359"/>
      <c r="X48" s="2359"/>
      <c r="Y48" s="2359"/>
      <c r="Z48" s="2359"/>
      <c r="AA48" s="2359"/>
      <c r="AB48" s="2359"/>
      <c r="AC48" s="2360"/>
      <c r="AD48" s="2358"/>
      <c r="AE48" s="2359"/>
      <c r="AF48" s="2359"/>
      <c r="AG48" s="2359"/>
      <c r="AH48" s="2359"/>
      <c r="AI48" s="2359"/>
      <c r="AJ48" s="2359"/>
      <c r="AK48" s="2359"/>
      <c r="AL48" s="2360"/>
      <c r="AM48" s="1371" t="s">
        <v>418</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....1.1.1</v>
      </c>
      <c r="L49" s="1477" t="s">
        <v>419</v>
      </c>
      <c r="P49" s="2370"/>
      <c r="Q49" s="2370"/>
      <c r="R49" s="470">
        <v>1</v>
      </c>
      <c r="S49" s="1449"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420</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1" t="s">
        <v>421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00" t="s">
        <v>422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391"/>
      <c r="T53" s="478" t="s">
        <v>423</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852"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424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52"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52"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5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09A78-7D49-A4DE-F414-48A6101734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72" width="10.57421875" hidden="1"/>
    <col min="2" max="2" style="5772" width="11.00390625" hidden="1" customWidth="1"/>
    <col min="3" max="3" style="5772" width="10.57421875" hidden="1"/>
    <col min="4" max="4" style="5772" width="11.8515625" hidden="1" customWidth="1"/>
    <col min="5" max="5" style="5772" width="10.00390625" hidden="1" customWidth="1"/>
    <col min="6" max="6" style="5772" width="8.7109375" hidden="1" customWidth="1"/>
    <col min="7" max="7" style="5772" width="7.57421875" hidden="1" customWidth="1"/>
    <col min="8" max="8" style="5772" width="11.421875" hidden="1" customWidth="1"/>
    <col min="9" max="9" style="5772" width="12.00390625" hidden="1" customWidth="1"/>
    <col min="10" max="10" style="5772" width="9.8515625" hidden="1" customWidth="1"/>
    <col min="11" max="11" style="5772" width="11.421875" hidden="1" customWidth="1"/>
    <col min="12" max="12" style="5849" width="19.140625" hidden="1" customWidth="1"/>
    <col min="13" max="14" style="6675" width="12.28125" hidden="1" customWidth="1"/>
    <col min="15" max="15" style="6675" width="23.421875" hidden="1" customWidth="1"/>
    <col min="16" max="16" style="6675" width="3.00390625" customWidth="1"/>
    <col min="17" max="18" style="6676" width="3.00390625" customWidth="1"/>
    <col min="19" max="19" style="6677" width="12.00390625" customWidth="1"/>
    <col min="20" max="20" style="5772" width="31.00390625" customWidth="1"/>
    <col min="21" max="21" style="5772" width="0.140625" customWidth="1"/>
    <col min="22" max="22" style="5772" width="24.7109375" hidden="1" customWidth="1"/>
    <col min="23" max="23" style="5772" width="0.140625" hidden="1" customWidth="1"/>
    <col min="24" max="25" style="5772" width="24.7109375" hidden="1" customWidth="1"/>
    <col min="26" max="26" style="5772" width="11.7109375" hidden="1" customWidth="1"/>
    <col min="27" max="27" style="5772" width="3.7109375" hidden="1" customWidth="1"/>
    <col min="28" max="28" style="5772" width="11.7109375" hidden="1" customWidth="1"/>
    <col min="29" max="29" style="5772" width="8.57421875" hidden="1" customWidth="1"/>
    <col min="30" max="30" style="5772" width="24.7109375" customWidth="1"/>
    <col min="31" max="31" style="5772" width="0.140625" customWidth="1"/>
    <col min="32" max="33" style="5772" width="24.00390625" customWidth="1"/>
    <col min="34" max="34" style="5772" width="11.00390625" customWidth="1"/>
    <col min="35" max="35" style="5772" width="3.7109375" customWidth="1"/>
    <col min="36" max="36" style="5772" width="11.00390625" customWidth="1"/>
    <col min="37" max="37" style="5772" width="8.57421875" hidden="1" customWidth="1"/>
    <col min="38" max="38" style="5772" width="4.00390625" customWidth="1"/>
    <col min="39" max="39" style="5772" width="115.00390625" customWidth="1"/>
    <col min="40" max="44" style="5852" width="10.00390625" customWidth="1"/>
    <col min="45" max="45" style="577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406</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408</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410</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411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412</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413</v>
      </c>
      <c r="M6" s="1748"/>
      <c r="P6" s="2370">
        <v>1</v>
      </c>
      <c r="Q6" s="2067"/>
      <c r="R6" s="469"/>
      <c r="S6" s="2071">
        <f>$I6</f>
      </c>
      <c r="T6" s="398" t="s">
        <v>414</v>
      </c>
      <c r="U6" s="413"/>
      <c r="V6" s="2358"/>
      <c r="W6" s="2359"/>
      <c r="X6" s="2359"/>
      <c r="Y6" s="2359"/>
      <c r="Z6" s="2359"/>
      <c r="AA6" s="2359"/>
      <c r="AB6" s="2359"/>
      <c r="AC6" s="2360"/>
      <c r="AD6" s="2358"/>
      <c r="AE6" s="2359"/>
      <c r="AF6" s="2359"/>
      <c r="AG6" s="2359"/>
      <c r="AH6" s="2359"/>
      <c r="AI6" s="2359"/>
      <c r="AJ6" s="2359"/>
      <c r="AK6" s="2359"/>
      <c r="AL6" s="2360"/>
      <c r="AM6" s="1371" t="s">
        <v>415</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416</v>
      </c>
      <c r="M7" s="1748"/>
      <c r="N7" s="1744"/>
      <c r="P7" s="2370"/>
      <c r="Q7" s="2370">
        <v>1</v>
      </c>
      <c r="R7" s="470"/>
      <c r="S7" s="2071">
        <f>$J7</f>
      </c>
      <c r="T7" s="399" t="s">
        <v>417</v>
      </c>
      <c r="U7" s="413"/>
      <c r="V7" s="2358"/>
      <c r="W7" s="2359"/>
      <c r="X7" s="2359"/>
      <c r="Y7" s="2359"/>
      <c r="Z7" s="2359"/>
      <c r="AA7" s="2359"/>
      <c r="AB7" s="2359"/>
      <c r="AC7" s="2360"/>
      <c r="AD7" s="2358"/>
      <c r="AE7" s="2359"/>
      <c r="AF7" s="2359"/>
      <c r="AG7" s="2359"/>
      <c r="AH7" s="2359"/>
      <c r="AI7" s="2359"/>
      <c r="AJ7" s="2359"/>
      <c r="AK7" s="2359"/>
      <c r="AL7" s="2360"/>
      <c r="AM7" s="1371" t="s">
        <v>418</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419</v>
      </c>
      <c r="M8" s="1748"/>
      <c r="N8" s="1744"/>
      <c r="O8" s="1744"/>
      <c r="P8" s="2370"/>
      <c r="Q8" s="2370"/>
      <c r="R8" s="470">
        <v>1</v>
      </c>
      <c r="S8" s="2071">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420</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421</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422</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423</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85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424</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85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85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68</v>
      </c>
      <c r="AJ17" s="2380"/>
      <c r="AK17" s="2381" t="s">
        <v>68</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851" customFormat="1" customHeight="1" ht="14.25" hidden="1">
      <c r="A20" s="1744"/>
      <c r="B20" s="1744"/>
      <c r="C20" s="1744"/>
      <c r="D20" s="1744"/>
      <c r="E20" s="1744"/>
      <c r="F20" s="1744"/>
      <c r="G20" s="1744"/>
      <c r="H20" s="1744"/>
      <c r="I20" s="1744"/>
      <c r="J20" s="1744"/>
      <c r="K20" s="1744"/>
      <c r="L20" s="2052"/>
      <c r="M20" s="2078"/>
      <c r="N20" s="2078"/>
      <c r="O20" s="1458" t="s">
        <v>425</v>
      </c>
      <c r="P20" s="1475"/>
      <c r="Q20" s="1484"/>
      <c r="R20" s="1484"/>
      <c r="S20" s="842"/>
      <c r="Z20" s="1480"/>
      <c r="AB20" s="1480"/>
      <c r="AH20" s="1480"/>
      <c r="AJ20" s="1480"/>
      <c r="AN20" s="1749"/>
      <c r="AO20" s="1749"/>
      <c r="AP20" s="1749"/>
      <c r="AQ20" s="1749"/>
      <c r="AR20" s="1749"/>
      <c r="AS20" s="1479">
        <v>0</v>
      </c>
    </row>
    <row s="585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851" customFormat="1" customHeight="1" ht="14.25" hidden="1">
      <c r="A22" s="1744"/>
      <c r="B22" s="1744"/>
      <c r="C22" s="1744"/>
      <c r="D22" s="1744"/>
      <c r="E22" s="1744"/>
      <c r="F22" s="1744"/>
      <c r="G22" s="1744"/>
      <c r="H22" s="1744"/>
      <c r="I22" s="1744"/>
      <c r="J22" s="1744"/>
      <c r="K22" s="1744"/>
      <c r="L22" s="2052"/>
      <c r="M22" s="2078"/>
      <c r="N22" s="2078"/>
      <c r="O22" s="1423" t="s">
        <v>426</v>
      </c>
      <c r="P22" s="1475"/>
      <c r="Q22" s="1484"/>
      <c r="R22" s="1484"/>
      <c r="S22" s="842"/>
      <c r="T22" s="1479" t="s">
        <v>427</v>
      </c>
      <c r="AA22" s="708" t="s">
        <v>428</v>
      </c>
      <c r="AC22" s="708" t="s">
        <v>429</v>
      </c>
      <c r="AD22" s="1479" t="s">
        <v>427</v>
      </c>
      <c r="AI22" s="708" t="s">
        <v>430</v>
      </c>
      <c r="AK22" s="708" t="s">
        <v>429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98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Региональная служба по тарифам РСО-Алания</v>
      </c>
      <c r="W29" s="2364"/>
      <c r="X29" s="2364"/>
      <c r="Y29" s="2364"/>
      <c r="Z29" s="2364"/>
      <c r="AA29" s="2364"/>
      <c r="AB29" s="2364"/>
      <c r="AC29" s="1748"/>
      <c r="AD29" s="2364" t="str">
        <f>IF(TITLE_NAME_OR_PR_CHANGE="",IF(TITLE_NAME_OR_PR="","",TITLE_NAME_OR_PR),TITLE_NAME_OR_PR_CHANGE)</f>
        <v>Региональная служба по тарифам РСО-Алания</v>
      </c>
      <c r="AE29" s="2364"/>
      <c r="AF29" s="2364"/>
      <c r="AG29" s="2364"/>
      <c r="AH29" s="2364"/>
      <c r="AI29" s="2364"/>
      <c r="AJ29" s="2364"/>
      <c r="AK29" s="1748"/>
      <c r="AL29" s="1748"/>
      <c r="AM29" s="393"/>
      <c r="AN29" s="481"/>
      <c r="AO29" s="481"/>
      <c r="AP29" s="481"/>
      <c r="AQ29" s="481"/>
      <c r="AR29" s="481"/>
      <c r="AS29" s="531">
        <v>0</v>
      </c>
    </row>
    <row s="5987" customFormat="1" customHeight="1" ht="18.75" hidden="1">
      <c r="A30" s="1361"/>
      <c r="B30" s="1361"/>
      <c r="C30" s="1361"/>
      <c r="D30" s="1361"/>
      <c r="E30" s="1361"/>
      <c r="F30" s="1361"/>
      <c r="G30" s="1361"/>
      <c r="H30" s="1361"/>
      <c r="I30" s="1361"/>
      <c r="J30" s="1361"/>
      <c r="K30" s="1361"/>
      <c r="L30" s="1493"/>
      <c r="M30" s="1361"/>
      <c r="N30" s="1361"/>
      <c r="O30" s="1361"/>
      <c r="S30" s="2363" t="s">
        <v>431</v>
      </c>
      <c r="T30" s="2363"/>
      <c r="U30" s="1485"/>
      <c r="V30" s="2377" t="str">
        <f>IF(TITLE_DATE_PR_CHANGE="",IF(TITLE_DATE_PR="","",TITLE_DATE_PR),TITLE_DATE_PR_CHANGE)</f>
        <v>45652</v>
      </c>
      <c r="W30" s="2377"/>
      <c r="X30" s="2377"/>
      <c r="Y30" s="2377"/>
      <c r="Z30" s="2377"/>
      <c r="AA30" s="2377"/>
      <c r="AB30" s="2377"/>
      <c r="AC30" s="1748"/>
      <c r="AD30" s="2377" t="str">
        <f>IF(TITLE_DATE_PR_CHANGE="",IF(TITLE_DATE_PR="","",TITLE_DATE_PR),TITLE_DATE_PR_CHANGE)</f>
        <v>45652</v>
      </c>
      <c r="AE30" s="2377"/>
      <c r="AF30" s="2377"/>
      <c r="AG30" s="2377"/>
      <c r="AH30" s="2377"/>
      <c r="AI30" s="2377"/>
      <c r="AJ30" s="2377"/>
      <c r="AK30" s="1748"/>
      <c r="AL30" s="1748"/>
      <c r="AM30" s="393"/>
      <c r="AN30" s="481"/>
      <c r="AO30" s="481"/>
      <c r="AP30" s="481"/>
      <c r="AQ30" s="481"/>
      <c r="AR30" s="481"/>
      <c r="AS30" s="531">
        <v>0</v>
      </c>
    </row>
    <row s="5987" customFormat="1" customHeight="1" ht="18.75" hidden="1">
      <c r="A31" s="1361"/>
      <c r="B31" s="1361"/>
      <c r="C31" s="1361"/>
      <c r="D31" s="1361"/>
      <c r="E31" s="1361"/>
      <c r="F31" s="1361"/>
      <c r="G31" s="1361"/>
      <c r="H31" s="1361"/>
      <c r="I31" s="1361"/>
      <c r="J31" s="1361"/>
      <c r="K31" s="1361"/>
      <c r="L31" s="1493"/>
      <c r="M31" s="1361"/>
      <c r="N31" s="1361"/>
      <c r="O31" s="1361"/>
      <c r="S31" s="2363" t="s">
        <v>432</v>
      </c>
      <c r="T31" s="2363"/>
      <c r="U31" s="1485"/>
      <c r="V31" s="2364" t="str">
        <f>IF(TITLE_NUMBER_PR_CHANGE="",IF(TITLE_NUMBER_PR="","",TITLE_NUMBER_PR),TITLE_NUMBER_PR_CHANGE)</f>
        <v>№ 146</v>
      </c>
      <c r="W31" s="2364"/>
      <c r="X31" s="2364"/>
      <c r="Y31" s="2364"/>
      <c r="Z31" s="2364"/>
      <c r="AA31" s="2364"/>
      <c r="AB31" s="2364"/>
      <c r="AC31" s="1748"/>
      <c r="AD31" s="2364" t="str">
        <f>IF(TITLE_NUMBER_PR_CHANGE="",IF(TITLE_NUMBER_PR="","",TITLE_NUMBER_PR),TITLE_NUMBER_PR_CHANGE)</f>
        <v>№ 146</v>
      </c>
      <c r="AE31" s="2364"/>
      <c r="AF31" s="2364"/>
      <c r="AG31" s="2364"/>
      <c r="AH31" s="2364"/>
      <c r="AI31" s="2364"/>
      <c r="AJ31" s="2364"/>
      <c r="AK31" s="1748"/>
      <c r="AL31" s="1748"/>
      <c r="AM31" s="393"/>
      <c r="AN31" s="481"/>
      <c r="AO31" s="481"/>
      <c r="AP31" s="481"/>
      <c r="AQ31" s="481"/>
      <c r="AR31" s="481"/>
      <c r="AS31" s="531">
        <v>0</v>
      </c>
    </row>
    <row s="5987"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www.rst.alania.gov.ru</v>
      </c>
      <c r="W32" s="2364"/>
      <c r="X32" s="2364"/>
      <c r="Y32" s="2364"/>
      <c r="Z32" s="2364"/>
      <c r="AA32" s="2364"/>
      <c r="AB32" s="2364"/>
      <c r="AC32" s="1748"/>
      <c r="AD32" s="2364" t="str">
        <f>IF(TITLE_IST_PUB_CHANGE="",IF(TITLE_IST_PUB="","",TITLE_IST_PUB),TITLE_IST_PUB_CHANGE)</f>
        <v>www.rst.alania.gov.ru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987" customFormat="1" customHeight="1" ht="18.75" hidden="1">
      <c r="A34" s="1361"/>
      <c r="B34" s="1361"/>
      <c r="C34" s="1361"/>
      <c r="D34" s="1361"/>
      <c r="E34" s="1361"/>
      <c r="F34" s="1361"/>
      <c r="G34" s="1361"/>
      <c r="H34" s="1361"/>
      <c r="I34" s="1361"/>
      <c r="J34" s="1361"/>
      <c r="K34" s="1361"/>
      <c r="L34" s="1493"/>
      <c r="M34" s="1361"/>
      <c r="N34" s="1361"/>
      <c r="O34" s="1361"/>
      <c r="S34" s="2363" t="s">
        <v>433</v>
      </c>
      <c r="T34" s="2363"/>
      <c r="U34" s="1485"/>
      <c r="V34" s="2377" t="str">
        <f>IF(TITLE_DATE_PR_CHANGE="",IF(TITLE_DATE_PR="","",TITLE_DATE_PR),TITLE_DATE_PR_CHANGE)</f>
        <v>45652</v>
      </c>
      <c r="W34" s="2377"/>
      <c r="X34" s="2377"/>
      <c r="Y34" s="2377"/>
      <c r="Z34" s="2377"/>
      <c r="AA34" s="2377"/>
      <c r="AB34" s="2377"/>
      <c r="AC34" s="1748"/>
      <c r="AD34" s="2377" t="str">
        <f>IF(TITLE_DATE_PR_CHANGE="",IF(TITLE_DATE_PR="","",TITLE_DATE_PR),TITLE_DATE_PR_CHANGE)</f>
        <v>45652</v>
      </c>
      <c r="AE34" s="2377"/>
      <c r="AF34" s="2377"/>
      <c r="AG34" s="2377"/>
      <c r="AH34" s="2377"/>
      <c r="AI34" s="2377"/>
      <c r="AJ34" s="2377"/>
      <c r="AK34" s="1748"/>
      <c r="AL34" s="1748"/>
      <c r="AM34" s="393"/>
      <c r="AN34" s="481"/>
      <c r="AO34" s="481"/>
      <c r="AP34" s="481"/>
      <c r="AQ34" s="481"/>
      <c r="AR34" s="481"/>
      <c r="AS34" s="531">
        <v>0</v>
      </c>
    </row>
    <row s="5987" customFormat="1" customHeight="1" ht="18.75" hidden="1">
      <c r="A35" s="1361"/>
      <c r="B35" s="1361"/>
      <c r="C35" s="1361"/>
      <c r="D35" s="1361"/>
      <c r="E35" s="1361"/>
      <c r="F35" s="1361"/>
      <c r="G35" s="1361"/>
      <c r="H35" s="1361"/>
      <c r="I35" s="1361"/>
      <c r="J35" s="1361"/>
      <c r="K35" s="1361"/>
      <c r="L35" s="1493"/>
      <c r="M35" s="1361"/>
      <c r="N35" s="1361"/>
      <c r="O35" s="1361"/>
      <c r="S35" s="2363" t="s">
        <v>434</v>
      </c>
      <c r="T35" s="2363"/>
      <c r="U35" s="1485"/>
      <c r="V35" s="2364" t="str">
        <f>IF(TITLE_NUMBER_PR_CHANGE="",IF(TITLE_NUMBER_PR="","",TITLE_NUMBER_PR),TITLE_NUMBER_PR_CHANGE)</f>
        <v>№ 146</v>
      </c>
      <c r="W35" s="2364"/>
      <c r="X35" s="2364"/>
      <c r="Y35" s="2364"/>
      <c r="Z35" s="2364"/>
      <c r="AA35" s="2364"/>
      <c r="AB35" s="2364"/>
      <c r="AC35" s="1748"/>
      <c r="AD35" s="2364" t="str">
        <f>IF(TITLE_NUMBER_PR_CHANGE="",IF(TITLE_NUMBER_PR="","",TITLE_NUMBER_PR),TITLE_NUMBER_PR_CHANGE)</f>
        <v>№ 146</v>
      </c>
      <c r="AE35" s="2364"/>
      <c r="AF35" s="2364"/>
      <c r="AG35" s="2364"/>
      <c r="AH35" s="2364"/>
      <c r="AI35" s="2364"/>
      <c r="AJ35" s="2364"/>
      <c r="AK35" s="1748"/>
      <c r="AL35" s="1748"/>
      <c r="AM35" s="393"/>
      <c r="AN35" s="481"/>
      <c r="AO35" s="481"/>
      <c r="AP35" s="481"/>
      <c r="AQ35" s="481"/>
      <c r="AR35" s="481"/>
      <c r="AS35" s="531">
        <v>0</v>
      </c>
    </row>
    <row s="598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435</v>
      </c>
      <c r="AD36" s="1748"/>
      <c r="AE36" s="1748"/>
      <c r="AF36" s="1748"/>
      <c r="AG36" s="1748"/>
      <c r="AH36" s="1748"/>
      <c r="AI36" s="1748"/>
      <c r="AJ36" s="1748"/>
      <c r="AK36" s="1755" t="s">
        <v>435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310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311</v>
      </c>
      <c r="AS38" s="1744">
        <v>14</v>
      </c>
    </row>
    <row customHeight="1" ht="14.699999999999998">
      <c r="Q39" s="489"/>
      <c r="R39" s="489"/>
      <c r="S39" s="2386" t="s">
        <v>90</v>
      </c>
      <c r="T39" s="2322" t="s">
        <v>436</v>
      </c>
      <c r="U39" s="450"/>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744">
        <v>14</v>
      </c>
    </row>
    <row customHeight="1" ht="35.699999999999996">
      <c r="Q40" s="489"/>
      <c r="R40" s="489"/>
      <c r="S40" s="2386"/>
      <c r="T40" s="2322"/>
      <c r="U40" s="1144"/>
      <c r="V40" s="2373" t="s">
        <v>441</v>
      </c>
      <c r="W40" s="2396" t="s">
        <v>442</v>
      </c>
      <c r="X40" s="2375" t="s">
        <v>443</v>
      </c>
      <c r="Y40" s="2376"/>
      <c r="Z40" s="2375" t="s">
        <v>456</v>
      </c>
      <c r="AA40" s="2382"/>
      <c r="AB40" s="2376"/>
      <c r="AC40" s="2391"/>
      <c r="AD40" s="2373" t="s">
        <v>441</v>
      </c>
      <c r="AE40" s="2396" t="s">
        <v>442</v>
      </c>
      <c r="AF40" s="2375" t="s">
        <v>443</v>
      </c>
      <c r="AG40" s="2376"/>
      <c r="AH40" s="2375" t="s">
        <v>444</v>
      </c>
      <c r="AI40" s="2382"/>
      <c r="AJ40" s="2376"/>
      <c r="AK40" s="2391"/>
      <c r="AL40" s="2394"/>
      <c r="AM40" s="2240"/>
      <c r="AS40" s="1744">
        <v>34</v>
      </c>
    </row>
    <row customHeight="1" ht="35.699999999999996">
      <c r="A41" s="1379"/>
      <c r="B41" s="1379" t="s">
        <v>142</v>
      </c>
      <c r="C41" s="1379" t="s">
        <v>143</v>
      </c>
      <c r="D41" s="1379" t="s">
        <v>144</v>
      </c>
      <c r="E41" s="1423" t="s">
        <v>445</v>
      </c>
      <c r="F41" s="1423" t="s">
        <v>446</v>
      </c>
      <c r="G41" s="1423" t="s">
        <v>447</v>
      </c>
      <c r="H41" s="1423" t="s">
        <v>448</v>
      </c>
      <c r="I41" s="1423" t="s">
        <v>449</v>
      </c>
      <c r="J41" s="1423" t="s">
        <v>450</v>
      </c>
      <c r="K41" s="1423" t="s">
        <v>451</v>
      </c>
      <c r="L41" s="1423" t="s">
        <v>426</v>
      </c>
      <c r="Q41" s="489"/>
      <c r="R41" s="489"/>
      <c r="S41" s="2386"/>
      <c r="T41" s="2322"/>
      <c r="U41" s="415"/>
      <c r="V41" s="2374"/>
      <c r="W41" s="2397"/>
      <c r="X41" s="2051" t="s">
        <v>452</v>
      </c>
      <c r="Y41" s="2051" t="s">
        <v>453</v>
      </c>
      <c r="Z41" s="2051" t="s">
        <v>454</v>
      </c>
      <c r="AA41" s="2383" t="s">
        <v>455</v>
      </c>
      <c r="AB41" s="2384"/>
      <c r="AC41" s="2392"/>
      <c r="AD41" s="2374"/>
      <c r="AE41" s="2397"/>
      <c r="AF41" s="2051" t="s">
        <v>452</v>
      </c>
      <c r="AG41" s="2051" t="s">
        <v>453</v>
      </c>
      <c r="AH41" s="2051" t="s">
        <v>454</v>
      </c>
      <c r="AI41" s="2383" t="s">
        <v>455</v>
      </c>
      <c r="AJ41" s="2384"/>
      <c r="AK41" s="2392"/>
      <c r="AL41" s="2395"/>
      <c r="AM41" s="2240"/>
      <c r="AS41" s="1744">
        <v>34</v>
      </c>
    </row>
    <row s="643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117</v>
      </c>
      <c r="T42" s="1368" t="s">
        <v>105</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408</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410</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411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412</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413</v>
      </c>
      <c r="P47" s="2370">
        <v>1</v>
      </c>
      <c r="Q47" s="2067"/>
      <c r="R47" s="469"/>
      <c r="S47" s="2071" t="str">
        <f>$I47</f>
        <v>....1</v>
      </c>
      <c r="T47" s="398" t="s">
        <v>414</v>
      </c>
      <c r="U47" s="413"/>
      <c r="V47" s="2358"/>
      <c r="W47" s="2359"/>
      <c r="X47" s="2359"/>
      <c r="Y47" s="2359"/>
      <c r="Z47" s="2359"/>
      <c r="AA47" s="2359"/>
      <c r="AB47" s="2359"/>
      <c r="AC47" s="2360"/>
      <c r="AD47" s="2358"/>
      <c r="AE47" s="2359"/>
      <c r="AF47" s="2359"/>
      <c r="AG47" s="2359"/>
      <c r="AH47" s="2359"/>
      <c r="AI47" s="2359"/>
      <c r="AJ47" s="2359"/>
      <c r="AK47" s="2359"/>
      <c r="AL47" s="2360"/>
      <c r="AM47" s="1371" t="s">
        <v>415</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416</v>
      </c>
      <c r="P48" s="2370"/>
      <c r="Q48" s="2370">
        <v>1</v>
      </c>
      <c r="R48" s="470"/>
      <c r="S48" s="2071" t="str">
        <f>$J48</f>
        <v>....1.1</v>
      </c>
      <c r="T48" s="399" t="s">
        <v>417</v>
      </c>
      <c r="U48" s="413"/>
      <c r="V48" s="2358"/>
      <c r="W48" s="2359"/>
      <c r="X48" s="2359"/>
      <c r="Y48" s="2359"/>
      <c r="Z48" s="2359"/>
      <c r="AA48" s="2359"/>
      <c r="AB48" s="2359"/>
      <c r="AC48" s="2360"/>
      <c r="AD48" s="2358"/>
      <c r="AE48" s="2359"/>
      <c r="AF48" s="2359"/>
      <c r="AG48" s="2359"/>
      <c r="AH48" s="2359"/>
      <c r="AI48" s="2359"/>
      <c r="AJ48" s="2359"/>
      <c r="AK48" s="2359"/>
      <c r="AL48" s="2360"/>
      <c r="AM48" s="1371" t="s">
        <v>418</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419</v>
      </c>
      <c r="P49" s="2370"/>
      <c r="Q49" s="2370"/>
      <c r="R49" s="470">
        <v>1</v>
      </c>
      <c r="S49" s="2071"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420</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421</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422</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423</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852" customFormat="1" customHeight="1" ht="4.2">
      <c r="A54" s="1488" t="s">
        <v>217</v>
      </c>
      <c r="B54" s="1488" t="s">
        <v>218</v>
      </c>
      <c r="C54" s="1488" t="s">
        <v>219</v>
      </c>
      <c r="D54" s="1487"/>
      <c r="E54" s="2403"/>
      <c r="F54" s="2403"/>
      <c r="G54" s="2402"/>
      <c r="H54" s="1487"/>
      <c r="I54" s="1487"/>
      <c r="J54" s="1487"/>
      <c r="K54" s="1487"/>
      <c r="L54" s="1490"/>
      <c r="M54" s="1491"/>
      <c r="N54" s="1491"/>
      <c r="O54" s="464"/>
      <c r="P54" s="1429"/>
      <c r="Q54" s="1430"/>
      <c r="R54" s="1429"/>
      <c r="S54" s="1435"/>
      <c r="T54" s="1438" t="s">
        <v>424</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852" customFormat="1" customHeight="1" ht="4.2">
      <c r="A55" s="1488" t="s">
        <v>217</v>
      </c>
      <c r="B55" s="1488" t="s">
        <v>218</v>
      </c>
      <c r="C55" s="1487"/>
      <c r="D55" s="1487"/>
      <c r="E55" s="2403"/>
      <c r="F55" s="2402"/>
      <c r="G55" s="1487"/>
      <c r="H55" s="1487"/>
      <c r="I55" s="1487"/>
      <c r="J55" s="1487"/>
      <c r="K55" s="1487"/>
      <c r="L55" s="1490"/>
      <c r="M55" s="1492"/>
      <c r="N55" s="1492"/>
      <c r="O55" s="46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852" customFormat="1" customHeight="1" ht="4.2">
      <c r="A56" s="1488" t="s">
        <v>217</v>
      </c>
      <c r="B56" s="1488"/>
      <c r="C56" s="1488"/>
      <c r="D56" s="1488"/>
      <c r="E56" s="2402"/>
      <c r="F56" s="1488"/>
      <c r="G56" s="1488"/>
      <c r="H56" s="1488"/>
      <c r="I56" s="1488"/>
      <c r="J56" s="1488"/>
      <c r="K56" s="1488"/>
      <c r="L56" s="1494"/>
      <c r="M56" s="1492"/>
      <c r="N56" s="1492"/>
      <c r="O56" s="464"/>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85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5D974-9D44-9B48-2099-9A79E71A17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72" width="10.57421875" hidden="1"/>
    <col min="2" max="2" style="5772" width="11.00390625" hidden="1" customWidth="1"/>
    <col min="3" max="3" style="5772" width="10.57421875" hidden="1"/>
    <col min="4" max="4" style="5772" width="11.8515625" hidden="1" customWidth="1"/>
    <col min="5" max="5" style="5772" width="10.00390625" hidden="1" customWidth="1"/>
    <col min="6" max="6" style="5772" width="8.7109375" hidden="1" customWidth="1"/>
    <col min="7" max="7" style="5772" width="7.57421875" hidden="1" customWidth="1"/>
    <col min="8" max="8" style="5772" width="11.421875" hidden="1" customWidth="1"/>
    <col min="9" max="9" style="5772" width="12.00390625" hidden="1" customWidth="1"/>
    <col min="10" max="10" style="5772" width="9.8515625" hidden="1" customWidth="1"/>
    <col min="11" max="11" style="5772" width="11.421875" hidden="1" customWidth="1"/>
    <col min="12" max="12" style="5849" width="19.140625" hidden="1" customWidth="1"/>
    <col min="13" max="14" style="6675" width="12.28125" hidden="1" customWidth="1"/>
    <col min="15" max="15" style="6675" width="23.421875" hidden="1" customWidth="1"/>
    <col min="16" max="16" style="6675" width="3.00390625" customWidth="1"/>
    <col min="17" max="18" style="6676" width="3.00390625" customWidth="1"/>
    <col min="19" max="19" style="6677" width="12.00390625" customWidth="1"/>
    <col min="20" max="20" style="5772" width="31.00390625" customWidth="1"/>
    <col min="21" max="21" style="5772" width="0.140625" customWidth="1"/>
    <col min="22" max="22" style="5772" width="24.7109375" hidden="1" customWidth="1"/>
    <col min="23" max="23" style="5772" width="0.140625" hidden="1" customWidth="1"/>
    <col min="24" max="25" style="5772" width="24.7109375" hidden="1" customWidth="1"/>
    <col min="26" max="26" style="5772" width="11.7109375" hidden="1" customWidth="1"/>
    <col min="27" max="27" style="5772" width="3.7109375" hidden="1" customWidth="1"/>
    <col min="28" max="28" style="5772" width="11.7109375" hidden="1" customWidth="1"/>
    <col min="29" max="29" style="5772" width="8.57421875" hidden="1" customWidth="1"/>
    <col min="30" max="30" style="5772" width="24.7109375" customWidth="1"/>
    <col min="31" max="31" style="5772" width="0.140625" customWidth="1"/>
    <col min="32" max="33" style="5772" width="24.00390625" customWidth="1"/>
    <col min="34" max="34" style="5772" width="11.00390625" customWidth="1"/>
    <col min="35" max="35" style="5772" width="3.7109375" customWidth="1"/>
    <col min="36" max="36" style="5772" width="11.00390625" customWidth="1"/>
    <col min="37" max="37" style="5772" width="8.57421875" hidden="1" customWidth="1"/>
    <col min="38" max="38" style="5772" width="4.00390625" customWidth="1"/>
    <col min="39" max="39" style="5772" width="115.00390625" customWidth="1"/>
    <col min="40" max="44" style="5852" width="10.00390625" customWidth="1"/>
    <col min="45" max="45" style="577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406</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408</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410</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411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412</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413</v>
      </c>
      <c r="M6" s="1748"/>
      <c r="P6" s="2370">
        <v>1</v>
      </c>
      <c r="Q6" s="2067"/>
      <c r="R6" s="469"/>
      <c r="S6" s="2071">
        <f>$I6</f>
      </c>
      <c r="T6" s="398" t="s">
        <v>414</v>
      </c>
      <c r="U6" s="413"/>
      <c r="V6" s="2358"/>
      <c r="W6" s="2359"/>
      <c r="X6" s="2359"/>
      <c r="Y6" s="2359"/>
      <c r="Z6" s="2359"/>
      <c r="AA6" s="2359"/>
      <c r="AB6" s="2359"/>
      <c r="AC6" s="2360"/>
      <c r="AD6" s="2358"/>
      <c r="AE6" s="2359"/>
      <c r="AF6" s="2359"/>
      <c r="AG6" s="2359"/>
      <c r="AH6" s="2359"/>
      <c r="AI6" s="2359"/>
      <c r="AJ6" s="2359"/>
      <c r="AK6" s="2359"/>
      <c r="AL6" s="2360"/>
      <c r="AM6" s="1371" t="s">
        <v>415</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416</v>
      </c>
      <c r="M7" s="1748"/>
      <c r="N7" s="1744"/>
      <c r="P7" s="2370"/>
      <c r="Q7" s="2370">
        <v>1</v>
      </c>
      <c r="R7" s="470"/>
      <c r="S7" s="2071">
        <f>$J7</f>
      </c>
      <c r="T7" s="399" t="s">
        <v>417</v>
      </c>
      <c r="U7" s="413"/>
      <c r="V7" s="2358"/>
      <c r="W7" s="2359"/>
      <c r="X7" s="2359"/>
      <c r="Y7" s="2359"/>
      <c r="Z7" s="2359"/>
      <c r="AA7" s="2359"/>
      <c r="AB7" s="2359"/>
      <c r="AC7" s="2360"/>
      <c r="AD7" s="2358"/>
      <c r="AE7" s="2359"/>
      <c r="AF7" s="2359"/>
      <c r="AG7" s="2359"/>
      <c r="AH7" s="2359"/>
      <c r="AI7" s="2359"/>
      <c r="AJ7" s="2359"/>
      <c r="AK7" s="2359"/>
      <c r="AL7" s="2360"/>
      <c r="AM7" s="1371" t="s">
        <v>418</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419</v>
      </c>
      <c r="M8" s="1748"/>
      <c r="N8" s="1744"/>
      <c r="O8" s="1744"/>
      <c r="P8" s="2370"/>
      <c r="Q8" s="2370"/>
      <c r="R8" s="470">
        <v>1</v>
      </c>
      <c r="S8" s="2071">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420</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421</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422</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423</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85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424</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85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85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68</v>
      </c>
      <c r="AJ17" s="2380"/>
      <c r="AK17" s="2381" t="s">
        <v>68</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851" customFormat="1" customHeight="1" ht="14.25" hidden="1">
      <c r="A20" s="1744"/>
      <c r="B20" s="1744"/>
      <c r="C20" s="1744"/>
      <c r="D20" s="1744"/>
      <c r="E20" s="1744"/>
      <c r="F20" s="1744"/>
      <c r="G20" s="1744"/>
      <c r="H20" s="1744"/>
      <c r="I20" s="1744"/>
      <c r="J20" s="1744"/>
      <c r="K20" s="1744"/>
      <c r="L20" s="2052"/>
      <c r="M20" s="2078"/>
      <c r="N20" s="2078"/>
      <c r="O20" s="1458" t="s">
        <v>425</v>
      </c>
      <c r="P20" s="1475"/>
      <c r="Q20" s="1484"/>
      <c r="R20" s="1484"/>
      <c r="S20" s="842"/>
      <c r="Z20" s="1480"/>
      <c r="AB20" s="1480"/>
      <c r="AH20" s="1480"/>
      <c r="AJ20" s="1480"/>
      <c r="AN20" s="1749"/>
      <c r="AO20" s="1749"/>
      <c r="AP20" s="1749"/>
      <c r="AQ20" s="1749"/>
      <c r="AR20" s="1749"/>
      <c r="AS20" s="1479">
        <v>0</v>
      </c>
    </row>
    <row s="585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851" customFormat="1" customHeight="1" ht="14.25" hidden="1">
      <c r="A22" s="1744"/>
      <c r="B22" s="1744"/>
      <c r="C22" s="1744"/>
      <c r="D22" s="1744"/>
      <c r="E22" s="1744"/>
      <c r="F22" s="1744"/>
      <c r="G22" s="1744"/>
      <c r="H22" s="1744"/>
      <c r="I22" s="1744"/>
      <c r="J22" s="1744"/>
      <c r="K22" s="1744"/>
      <c r="L22" s="2052"/>
      <c r="M22" s="2078"/>
      <c r="N22" s="2078"/>
      <c r="O22" s="1423" t="s">
        <v>426</v>
      </c>
      <c r="P22" s="1475"/>
      <c r="Q22" s="1484"/>
      <c r="R22" s="1484"/>
      <c r="S22" s="842"/>
      <c r="T22" s="1479" t="s">
        <v>427</v>
      </c>
      <c r="AA22" s="708" t="s">
        <v>428</v>
      </c>
      <c r="AC22" s="708" t="s">
        <v>429</v>
      </c>
      <c r="AD22" s="1479" t="s">
        <v>427</v>
      </c>
      <c r="AI22" s="708" t="s">
        <v>430</v>
      </c>
      <c r="AK22" s="708" t="s">
        <v>429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98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Региональная служба по тарифам РСО-Алания</v>
      </c>
      <c r="W29" s="2364"/>
      <c r="X29" s="2364"/>
      <c r="Y29" s="2364"/>
      <c r="Z29" s="2364"/>
      <c r="AA29" s="2364"/>
      <c r="AB29" s="2364"/>
      <c r="AC29" s="1748"/>
      <c r="AD29" s="2364" t="str">
        <f>IF(TITLE_NAME_OR_PR_CHANGE="",IF(TITLE_NAME_OR_PR="","",TITLE_NAME_OR_PR),TITLE_NAME_OR_PR_CHANGE)</f>
        <v>Региональная служба по тарифам РСО-Алания</v>
      </c>
      <c r="AE29" s="2364"/>
      <c r="AF29" s="2364"/>
      <c r="AG29" s="2364"/>
      <c r="AH29" s="2364"/>
      <c r="AI29" s="2364"/>
      <c r="AJ29" s="2364"/>
      <c r="AK29" s="1748"/>
      <c r="AL29" s="1748"/>
      <c r="AM29" s="393"/>
      <c r="AN29" s="481"/>
      <c r="AO29" s="481"/>
      <c r="AP29" s="481"/>
      <c r="AQ29" s="481"/>
      <c r="AR29" s="481"/>
      <c r="AS29" s="531">
        <v>0</v>
      </c>
    </row>
    <row s="5987" customFormat="1" customHeight="1" ht="18.75" hidden="1">
      <c r="A30" s="1361"/>
      <c r="B30" s="1361"/>
      <c r="C30" s="1361"/>
      <c r="D30" s="1361"/>
      <c r="E30" s="1361"/>
      <c r="F30" s="1361"/>
      <c r="G30" s="1361"/>
      <c r="H30" s="1361"/>
      <c r="I30" s="1361"/>
      <c r="J30" s="1361"/>
      <c r="K30" s="1361"/>
      <c r="L30" s="1493"/>
      <c r="M30" s="1361"/>
      <c r="N30" s="1361"/>
      <c r="O30" s="1361"/>
      <c r="S30" s="2363" t="s">
        <v>431</v>
      </c>
      <c r="T30" s="2363"/>
      <c r="U30" s="1485"/>
      <c r="V30" s="2377" t="str">
        <f>IF(TITLE_DATE_PR_CHANGE="",IF(TITLE_DATE_PR="","",TITLE_DATE_PR),TITLE_DATE_PR_CHANGE)</f>
        <v>45652</v>
      </c>
      <c r="W30" s="2377"/>
      <c r="X30" s="2377"/>
      <c r="Y30" s="2377"/>
      <c r="Z30" s="2377"/>
      <c r="AA30" s="2377"/>
      <c r="AB30" s="2377"/>
      <c r="AC30" s="1748"/>
      <c r="AD30" s="2377" t="str">
        <f>IF(TITLE_DATE_PR_CHANGE="",IF(TITLE_DATE_PR="","",TITLE_DATE_PR),TITLE_DATE_PR_CHANGE)</f>
        <v>45652</v>
      </c>
      <c r="AE30" s="2377"/>
      <c r="AF30" s="2377"/>
      <c r="AG30" s="2377"/>
      <c r="AH30" s="2377"/>
      <c r="AI30" s="2377"/>
      <c r="AJ30" s="2377"/>
      <c r="AK30" s="1748"/>
      <c r="AL30" s="1748"/>
      <c r="AM30" s="393"/>
      <c r="AN30" s="481"/>
      <c r="AO30" s="481"/>
      <c r="AP30" s="481"/>
      <c r="AQ30" s="481"/>
      <c r="AR30" s="481"/>
      <c r="AS30" s="531">
        <v>0</v>
      </c>
    </row>
    <row s="5987" customFormat="1" customHeight="1" ht="18.75" hidden="1">
      <c r="A31" s="1361"/>
      <c r="B31" s="1361"/>
      <c r="C31" s="1361"/>
      <c r="D31" s="1361"/>
      <c r="E31" s="1361"/>
      <c r="F31" s="1361"/>
      <c r="G31" s="1361"/>
      <c r="H31" s="1361"/>
      <c r="I31" s="1361"/>
      <c r="J31" s="1361"/>
      <c r="K31" s="1361"/>
      <c r="L31" s="1493"/>
      <c r="M31" s="1361"/>
      <c r="N31" s="1361"/>
      <c r="O31" s="1361"/>
      <c r="S31" s="2363" t="s">
        <v>432</v>
      </c>
      <c r="T31" s="2363"/>
      <c r="U31" s="1485"/>
      <c r="V31" s="2364" t="str">
        <f>IF(TITLE_NUMBER_PR_CHANGE="",IF(TITLE_NUMBER_PR="","",TITLE_NUMBER_PR),TITLE_NUMBER_PR_CHANGE)</f>
        <v>№ 146</v>
      </c>
      <c r="W31" s="2364"/>
      <c r="X31" s="2364"/>
      <c r="Y31" s="2364"/>
      <c r="Z31" s="2364"/>
      <c r="AA31" s="2364"/>
      <c r="AB31" s="2364"/>
      <c r="AC31" s="1748"/>
      <c r="AD31" s="2364" t="str">
        <f>IF(TITLE_NUMBER_PR_CHANGE="",IF(TITLE_NUMBER_PR="","",TITLE_NUMBER_PR),TITLE_NUMBER_PR_CHANGE)</f>
        <v>№ 146</v>
      </c>
      <c r="AE31" s="2364"/>
      <c r="AF31" s="2364"/>
      <c r="AG31" s="2364"/>
      <c r="AH31" s="2364"/>
      <c r="AI31" s="2364"/>
      <c r="AJ31" s="2364"/>
      <c r="AK31" s="1748"/>
      <c r="AL31" s="1748"/>
      <c r="AM31" s="393"/>
      <c r="AN31" s="481"/>
      <c r="AO31" s="481"/>
      <c r="AP31" s="481"/>
      <c r="AQ31" s="481"/>
      <c r="AR31" s="481"/>
      <c r="AS31" s="531">
        <v>0</v>
      </c>
    </row>
    <row s="5987"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www.rst.alania.gov.ru</v>
      </c>
      <c r="W32" s="2364"/>
      <c r="X32" s="2364"/>
      <c r="Y32" s="2364"/>
      <c r="Z32" s="2364"/>
      <c r="AA32" s="2364"/>
      <c r="AB32" s="2364"/>
      <c r="AC32" s="1748"/>
      <c r="AD32" s="2364" t="str">
        <f>IF(TITLE_IST_PUB_CHANGE="",IF(TITLE_IST_PUB="","",TITLE_IST_PUB),TITLE_IST_PUB_CHANGE)</f>
        <v>www.rst.alania.gov.ru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987" customFormat="1" customHeight="1" ht="18.75" hidden="1">
      <c r="A34" s="1361"/>
      <c r="B34" s="1361"/>
      <c r="C34" s="1361"/>
      <c r="D34" s="1361"/>
      <c r="E34" s="1361"/>
      <c r="F34" s="1361"/>
      <c r="G34" s="1361"/>
      <c r="H34" s="1361"/>
      <c r="I34" s="1361"/>
      <c r="J34" s="1361"/>
      <c r="K34" s="1361"/>
      <c r="L34" s="1493"/>
      <c r="M34" s="1361"/>
      <c r="N34" s="1361"/>
      <c r="O34" s="1361"/>
      <c r="S34" s="2363" t="s">
        <v>433</v>
      </c>
      <c r="T34" s="2363"/>
      <c r="U34" s="1485"/>
      <c r="V34" s="2377" t="str">
        <f>IF(TITLE_DATE_PR_CHANGE="",IF(TITLE_DATE_PR="","",TITLE_DATE_PR),TITLE_DATE_PR_CHANGE)</f>
        <v>45652</v>
      </c>
      <c r="W34" s="2377"/>
      <c r="X34" s="2377"/>
      <c r="Y34" s="2377"/>
      <c r="Z34" s="2377"/>
      <c r="AA34" s="2377"/>
      <c r="AB34" s="2377"/>
      <c r="AC34" s="1748"/>
      <c r="AD34" s="2377" t="str">
        <f>IF(TITLE_DATE_PR_CHANGE="",IF(TITLE_DATE_PR="","",TITLE_DATE_PR),TITLE_DATE_PR_CHANGE)</f>
        <v>45652</v>
      </c>
      <c r="AE34" s="2377"/>
      <c r="AF34" s="2377"/>
      <c r="AG34" s="2377"/>
      <c r="AH34" s="2377"/>
      <c r="AI34" s="2377"/>
      <c r="AJ34" s="2377"/>
      <c r="AK34" s="1748"/>
      <c r="AL34" s="1748"/>
      <c r="AM34" s="393"/>
      <c r="AN34" s="481"/>
      <c r="AO34" s="481"/>
      <c r="AP34" s="481"/>
      <c r="AQ34" s="481"/>
      <c r="AR34" s="481"/>
      <c r="AS34" s="531">
        <v>0</v>
      </c>
    </row>
    <row s="5987" customFormat="1" customHeight="1" ht="18.75" hidden="1">
      <c r="A35" s="1361"/>
      <c r="B35" s="1361"/>
      <c r="C35" s="1361"/>
      <c r="D35" s="1361"/>
      <c r="E35" s="1361"/>
      <c r="F35" s="1361"/>
      <c r="G35" s="1361"/>
      <c r="H35" s="1361"/>
      <c r="I35" s="1361"/>
      <c r="J35" s="1361"/>
      <c r="K35" s="1361"/>
      <c r="L35" s="1493"/>
      <c r="M35" s="1361"/>
      <c r="N35" s="1361"/>
      <c r="O35" s="1361"/>
      <c r="S35" s="2363" t="s">
        <v>434</v>
      </c>
      <c r="T35" s="2363"/>
      <c r="U35" s="1485"/>
      <c r="V35" s="2364" t="str">
        <f>IF(TITLE_NUMBER_PR_CHANGE="",IF(TITLE_NUMBER_PR="","",TITLE_NUMBER_PR),TITLE_NUMBER_PR_CHANGE)</f>
        <v>№ 146</v>
      </c>
      <c r="W35" s="2364"/>
      <c r="X35" s="2364"/>
      <c r="Y35" s="2364"/>
      <c r="Z35" s="2364"/>
      <c r="AA35" s="2364"/>
      <c r="AB35" s="2364"/>
      <c r="AC35" s="1748"/>
      <c r="AD35" s="2364" t="str">
        <f>IF(TITLE_NUMBER_PR_CHANGE="",IF(TITLE_NUMBER_PR="","",TITLE_NUMBER_PR),TITLE_NUMBER_PR_CHANGE)</f>
        <v>№ 146</v>
      </c>
      <c r="AE35" s="2364"/>
      <c r="AF35" s="2364"/>
      <c r="AG35" s="2364"/>
      <c r="AH35" s="2364"/>
      <c r="AI35" s="2364"/>
      <c r="AJ35" s="2364"/>
      <c r="AK35" s="1748"/>
      <c r="AL35" s="1748"/>
      <c r="AM35" s="393"/>
      <c r="AN35" s="481"/>
      <c r="AO35" s="481"/>
      <c r="AP35" s="481"/>
      <c r="AQ35" s="481"/>
      <c r="AR35" s="481"/>
      <c r="AS35" s="531">
        <v>0</v>
      </c>
    </row>
    <row s="598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435</v>
      </c>
      <c r="AD36" s="1748"/>
      <c r="AE36" s="1748"/>
      <c r="AF36" s="1748"/>
      <c r="AG36" s="1748"/>
      <c r="AH36" s="1748"/>
      <c r="AI36" s="1748"/>
      <c r="AJ36" s="1748"/>
      <c r="AK36" s="1755" t="s">
        <v>435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310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311</v>
      </c>
      <c r="AS38" s="1744">
        <v>14</v>
      </c>
    </row>
    <row customHeight="1" ht="14.699999999999998">
      <c r="Q39" s="489"/>
      <c r="R39" s="489"/>
      <c r="S39" s="2386" t="s">
        <v>90</v>
      </c>
      <c r="T39" s="2322" t="s">
        <v>436</v>
      </c>
      <c r="U39" s="450"/>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744">
        <v>14</v>
      </c>
    </row>
    <row customHeight="1" ht="35.699999999999996">
      <c r="Q40" s="489"/>
      <c r="R40" s="489"/>
      <c r="S40" s="2386"/>
      <c r="T40" s="2322"/>
      <c r="U40" s="1144"/>
      <c r="V40" s="2373" t="s">
        <v>441</v>
      </c>
      <c r="W40" s="2396" t="s">
        <v>442</v>
      </c>
      <c r="X40" s="2375" t="s">
        <v>443</v>
      </c>
      <c r="Y40" s="2376"/>
      <c r="Z40" s="2375" t="s">
        <v>456</v>
      </c>
      <c r="AA40" s="2382"/>
      <c r="AB40" s="2376"/>
      <c r="AC40" s="2391"/>
      <c r="AD40" s="2373" t="s">
        <v>441</v>
      </c>
      <c r="AE40" s="2396" t="s">
        <v>442</v>
      </c>
      <c r="AF40" s="2375" t="s">
        <v>443</v>
      </c>
      <c r="AG40" s="2376"/>
      <c r="AH40" s="2375" t="s">
        <v>444</v>
      </c>
      <c r="AI40" s="2382"/>
      <c r="AJ40" s="2376"/>
      <c r="AK40" s="2391"/>
      <c r="AL40" s="2394"/>
      <c r="AM40" s="2240"/>
      <c r="AS40" s="1744">
        <v>34</v>
      </c>
    </row>
    <row customHeight="1" ht="35.699999999999996">
      <c r="A41" s="1379"/>
      <c r="B41" s="1379" t="s">
        <v>142</v>
      </c>
      <c r="C41" s="1379" t="s">
        <v>143</v>
      </c>
      <c r="D41" s="1379" t="s">
        <v>144</v>
      </c>
      <c r="E41" s="1423" t="s">
        <v>445</v>
      </c>
      <c r="F41" s="1423" t="s">
        <v>446</v>
      </c>
      <c r="G41" s="1423" t="s">
        <v>447</v>
      </c>
      <c r="H41" s="1423" t="s">
        <v>448</v>
      </c>
      <c r="I41" s="1423" t="s">
        <v>449</v>
      </c>
      <c r="J41" s="1423" t="s">
        <v>450</v>
      </c>
      <c r="K41" s="1423" t="s">
        <v>451</v>
      </c>
      <c r="L41" s="1423" t="s">
        <v>426</v>
      </c>
      <c r="Q41" s="489"/>
      <c r="R41" s="489"/>
      <c r="S41" s="2386"/>
      <c r="T41" s="2322"/>
      <c r="U41" s="415"/>
      <c r="V41" s="2374"/>
      <c r="W41" s="2397"/>
      <c r="X41" s="2051" t="s">
        <v>452</v>
      </c>
      <c r="Y41" s="2051" t="s">
        <v>453</v>
      </c>
      <c r="Z41" s="2051" t="s">
        <v>454</v>
      </c>
      <c r="AA41" s="2383" t="s">
        <v>455</v>
      </c>
      <c r="AB41" s="2384"/>
      <c r="AC41" s="2392"/>
      <c r="AD41" s="2374"/>
      <c r="AE41" s="2397"/>
      <c r="AF41" s="2051" t="s">
        <v>452</v>
      </c>
      <c r="AG41" s="2051" t="s">
        <v>453</v>
      </c>
      <c r="AH41" s="2051" t="s">
        <v>454</v>
      </c>
      <c r="AI41" s="2383" t="s">
        <v>455</v>
      </c>
      <c r="AJ41" s="2384"/>
      <c r="AK41" s="2392"/>
      <c r="AL41" s="2395"/>
      <c r="AM41" s="2240"/>
      <c r="AS41" s="1744">
        <v>34</v>
      </c>
    </row>
    <row s="643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117</v>
      </c>
      <c r="T42" s="1368" t="s">
        <v>105</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408</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410</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411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412</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413</v>
      </c>
      <c r="P47" s="2370">
        <v>1</v>
      </c>
      <c r="Q47" s="2067"/>
      <c r="R47" s="469"/>
      <c r="S47" s="2071" t="str">
        <f>$I47</f>
        <v>....1</v>
      </c>
      <c r="T47" s="398" t="s">
        <v>414</v>
      </c>
      <c r="U47" s="413"/>
      <c r="V47" s="2358"/>
      <c r="W47" s="2359"/>
      <c r="X47" s="2359"/>
      <c r="Y47" s="2359"/>
      <c r="Z47" s="2359"/>
      <c r="AA47" s="2359"/>
      <c r="AB47" s="2359"/>
      <c r="AC47" s="2360"/>
      <c r="AD47" s="2358"/>
      <c r="AE47" s="2359"/>
      <c r="AF47" s="2359"/>
      <c r="AG47" s="2359"/>
      <c r="AH47" s="2359"/>
      <c r="AI47" s="2359"/>
      <c r="AJ47" s="2359"/>
      <c r="AK47" s="2359"/>
      <c r="AL47" s="2360"/>
      <c r="AM47" s="1371" t="s">
        <v>415</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416</v>
      </c>
      <c r="P48" s="2370"/>
      <c r="Q48" s="2370">
        <v>1</v>
      </c>
      <c r="R48" s="470"/>
      <c r="S48" s="2071" t="str">
        <f>$J48</f>
        <v>....1.1</v>
      </c>
      <c r="T48" s="399" t="s">
        <v>417</v>
      </c>
      <c r="U48" s="413"/>
      <c r="V48" s="2358"/>
      <c r="W48" s="2359"/>
      <c r="X48" s="2359"/>
      <c r="Y48" s="2359"/>
      <c r="Z48" s="2359"/>
      <c r="AA48" s="2359"/>
      <c r="AB48" s="2359"/>
      <c r="AC48" s="2360"/>
      <c r="AD48" s="2358"/>
      <c r="AE48" s="2359"/>
      <c r="AF48" s="2359"/>
      <c r="AG48" s="2359"/>
      <c r="AH48" s="2359"/>
      <c r="AI48" s="2359"/>
      <c r="AJ48" s="2359"/>
      <c r="AK48" s="2359"/>
      <c r="AL48" s="2360"/>
      <c r="AM48" s="1371" t="s">
        <v>418</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419</v>
      </c>
      <c r="P49" s="2370"/>
      <c r="Q49" s="2370"/>
      <c r="R49" s="470">
        <v>1</v>
      </c>
      <c r="S49" s="2071"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420</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421</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422</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423</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852" customFormat="1" customHeight="1" ht="1.05">
      <c r="A54" s="1380" t="s">
        <v>217</v>
      </c>
      <c r="B54" s="1380" t="s">
        <v>218</v>
      </c>
      <c r="C54" s="1380" t="s">
        <v>219</v>
      </c>
      <c r="D54" s="2087"/>
      <c r="E54" s="2403"/>
      <c r="F54" s="2403"/>
      <c r="G54" s="2402"/>
      <c r="H54" s="2087"/>
      <c r="I54" s="2087"/>
      <c r="J54" s="2087"/>
      <c r="K54" s="2087"/>
      <c r="L54" s="1493"/>
      <c r="M54" s="1723"/>
      <c r="N54" s="1723"/>
      <c r="O54" s="1748"/>
      <c r="P54" s="1429"/>
      <c r="Q54" s="1430"/>
      <c r="R54" s="1429"/>
      <c r="S54" s="1435"/>
      <c r="T54" s="1438" t="s">
        <v>424</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852" customFormat="1" customHeight="1" ht="1.05">
      <c r="A55" s="1380" t="s">
        <v>217</v>
      </c>
      <c r="B55" s="1380" t="s">
        <v>218</v>
      </c>
      <c r="C55" s="2087"/>
      <c r="D55" s="2087"/>
      <c r="E55" s="2403"/>
      <c r="F55" s="2402"/>
      <c r="G55" s="2087"/>
      <c r="H55" s="2087"/>
      <c r="I55" s="2087"/>
      <c r="J55" s="2087"/>
      <c r="K55" s="2087"/>
      <c r="L55" s="1493"/>
      <c r="M55" s="2088"/>
      <c r="N55" s="2088"/>
      <c r="O55" s="1748"/>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852" customFormat="1" customHeight="1" ht="1.05">
      <c r="A56" s="1380" t="s">
        <v>217</v>
      </c>
      <c r="B56" s="1380"/>
      <c r="C56" s="1380"/>
      <c r="D56" s="1380"/>
      <c r="E56" s="2402"/>
      <c r="F56" s="1380"/>
      <c r="G56" s="1380"/>
      <c r="H56" s="1380"/>
      <c r="I56" s="1380"/>
      <c r="J56" s="1380"/>
      <c r="K56" s="1380"/>
      <c r="L56" s="1423"/>
      <c r="M56" s="2088"/>
      <c r="N56" s="2088"/>
      <c r="O56" s="1748"/>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85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1BC5F-AE22-5691-7F4B-5F350C44A04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2.00390625" hidden="1" customWidth="1"/>
    <col min="10" max="10" style="5851" width="9.8515625" hidden="1" customWidth="1"/>
    <col min="11" max="11" style="5851" width="11.421875" hidden="1" customWidth="1"/>
    <col min="12" max="12" style="6673" width="19.140625" hidden="1" customWidth="1"/>
    <col min="13" max="14" style="6674" width="12.28125" hidden="1" customWidth="1"/>
    <col min="15" max="15" style="6674" width="23.421875" hidden="1" customWidth="1"/>
    <col min="16" max="16" style="6675" width="3.00390625" customWidth="1"/>
    <col min="17" max="18" style="6676" width="3.00390625" customWidth="1"/>
    <col min="19" max="19" style="6677" width="12.00390625" customWidth="1"/>
    <col min="20" max="20" style="5772" width="31.00390625" customWidth="1"/>
    <col min="21" max="21" style="5772" width="0.7109375" hidden="1" customWidth="1"/>
    <col min="22" max="22" style="5772" width="1.7109375" hidden="1" customWidth="1"/>
    <col min="23" max="23" style="5772" width="24.7109375" hidden="1" customWidth="1"/>
    <col min="24" max="25" style="5772" width="0.140625" hidden="1" customWidth="1"/>
    <col min="26" max="26" style="5772" width="11.7109375" hidden="1" customWidth="1"/>
    <col min="27" max="27" style="5772" width="3.7109375" hidden="1" customWidth="1"/>
    <col min="28" max="28" style="5772" width="11.7109375" hidden="1" customWidth="1"/>
    <col min="29" max="29" style="5772" width="8.57421875" hidden="1" customWidth="1"/>
    <col min="30" max="30" style="5772" width="0.140625" customWidth="1"/>
    <col min="31" max="31" style="5772" width="24.00390625" customWidth="1"/>
    <col min="32" max="33" style="5772" width="0.140625" customWidth="1"/>
    <col min="34" max="34" style="5772" width="11.00390625" customWidth="1"/>
    <col min="35" max="35" style="5772" width="3.7109375" customWidth="1"/>
    <col min="36" max="36" style="5772" width="11.00390625" customWidth="1"/>
    <col min="37" max="37" style="5772" width="8.57421875" hidden="1" customWidth="1"/>
    <col min="38" max="38" style="5772" width="4.00390625" customWidth="1"/>
    <col min="39" max="39" style="5772" width="115.00390625" customWidth="1"/>
    <col min="40" max="44" style="5852" width="10.00390625" customWidth="1"/>
    <col min="45" max="45" style="577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411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412</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413</v>
      </c>
      <c r="M6" s="650"/>
      <c r="P6" s="2370">
        <v>1</v>
      </c>
      <c r="Q6" s="1444"/>
      <c r="R6" s="469"/>
      <c r="S6" s="1449">
        <f>$I6</f>
      </c>
      <c r="T6" s="398" t="s">
        <v>414</v>
      </c>
      <c r="U6" s="413"/>
      <c r="V6" s="2358"/>
      <c r="W6" s="2359"/>
      <c r="X6" s="2359"/>
      <c r="Y6" s="2359"/>
      <c r="Z6" s="2359"/>
      <c r="AA6" s="2359"/>
      <c r="AB6" s="2359"/>
      <c r="AC6" s="2360"/>
      <c r="AD6" s="2358"/>
      <c r="AE6" s="2359"/>
      <c r="AF6" s="2359"/>
      <c r="AG6" s="2359"/>
      <c r="AH6" s="2359"/>
      <c r="AI6" s="2359"/>
      <c r="AJ6" s="2359"/>
      <c r="AK6" s="2359"/>
      <c r="AL6" s="2360"/>
      <c r="AM6" s="1371" t="s">
        <v>415</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416</v>
      </c>
      <c r="M7" s="650"/>
      <c r="N7" s="1479"/>
      <c r="P7" s="2370"/>
      <c r="Q7" s="2370">
        <v>1</v>
      </c>
      <c r="R7" s="470"/>
      <c r="S7" s="1449">
        <f>$J7</f>
      </c>
      <c r="T7" s="399" t="s">
        <v>417</v>
      </c>
      <c r="U7" s="413"/>
      <c r="V7" s="2358"/>
      <c r="W7" s="2359"/>
      <c r="X7" s="2359"/>
      <c r="Y7" s="2359"/>
      <c r="Z7" s="2359"/>
      <c r="AA7" s="2359"/>
      <c r="AB7" s="2359"/>
      <c r="AC7" s="2360"/>
      <c r="AD7" s="2358"/>
      <c r="AE7" s="2359"/>
      <c r="AF7" s="2359"/>
      <c r="AG7" s="2359"/>
      <c r="AH7" s="2359"/>
      <c r="AI7" s="2359"/>
      <c r="AJ7" s="2359"/>
      <c r="AK7" s="2359"/>
      <c r="AL7" s="2360"/>
      <c r="AM7" s="1371" t="s">
        <v>418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419</v>
      </c>
      <c r="M8" s="650"/>
      <c r="N8" s="1479"/>
      <c r="O8" s="1479"/>
      <c r="P8" s="2370"/>
      <c r="Q8" s="2370"/>
      <c r="R8" s="470">
        <v>1</v>
      </c>
      <c r="S8" s="1449">
        <f>$K8</f>
      </c>
      <c r="T8" s="1460"/>
      <c r="U8" s="413"/>
      <c r="V8" s="438"/>
      <c r="W8" s="864"/>
      <c r="X8" s="438"/>
      <c r="Y8" s="497"/>
      <c r="Z8" s="2378"/>
      <c r="AA8" s="2220" t="s">
        <v>68</v>
      </c>
      <c r="AB8" s="2378"/>
      <c r="AC8" s="2220" t="s">
        <v>68</v>
      </c>
      <c r="AD8" s="438"/>
      <c r="AE8" s="864"/>
      <c r="AF8" s="438"/>
      <c r="AG8" s="497"/>
      <c r="AH8" s="2378"/>
      <c r="AI8" s="2220" t="s">
        <v>68</v>
      </c>
      <c r="AJ8" s="2378"/>
      <c r="AK8" s="2220" t="s">
        <v>68</v>
      </c>
      <c r="AL8" s="438"/>
      <c r="AM8" s="2366" t="s">
        <v>420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421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423</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85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5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5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51"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851" customFormat="1" customHeight="1" ht="14.25" hidden="1">
      <c r="L21" s="1442"/>
      <c r="M21" s="1475"/>
      <c r="N21" s="1475"/>
      <c r="O21" s="1475"/>
      <c r="P21" s="1475"/>
      <c r="Q21" s="1484"/>
      <c r="R21" s="1484"/>
      <c r="S21" s="842"/>
      <c r="AC21" s="1479"/>
      <c r="AK21" s="1479"/>
      <c r="AN21" s="624"/>
      <c r="AO21" s="624"/>
      <c r="AP21" s="624"/>
      <c r="AQ21" s="624"/>
      <c r="AR21" s="624"/>
      <c r="AS21" s="1273">
        <v>0</v>
      </c>
    </row>
    <row s="5851" customFormat="1" customHeight="1" ht="33.7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8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РСО-Алания</v>
      </c>
      <c r="W29" s="2364"/>
      <c r="X29" s="2364"/>
      <c r="Y29" s="2364"/>
      <c r="Z29" s="2364"/>
      <c r="AA29" s="2364"/>
      <c r="AB29" s="2364"/>
      <c r="AC29" s="439"/>
      <c r="AD29" s="2364" t="str">
        <f>IF(TITLE_NAME_OR_PR_CHANGE="",IF(TITLE_NAME_OR_PR="","",TITLE_NAME_OR_PR),TITLE_NAME_OR_PR_CHANGE)</f>
        <v>Региональная служба по тарифам РСО-Алания</v>
      </c>
      <c r="AE29" s="2364"/>
      <c r="AF29" s="2364"/>
      <c r="AG29" s="2364"/>
      <c r="AH29" s="2364"/>
      <c r="AI29" s="2364"/>
      <c r="AJ29" s="2364"/>
      <c r="AK29" s="439"/>
      <c r="AL29" s="439"/>
      <c r="AM29" s="393"/>
      <c r="AN29" s="481"/>
      <c r="AO29" s="481"/>
      <c r="AP29" s="481"/>
      <c r="AQ29" s="481"/>
      <c r="AR29" s="481"/>
      <c r="AS29" s="531">
        <v>0</v>
      </c>
    </row>
    <row s="5987" customFormat="1" customHeight="1" ht="18.75">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45652</v>
      </c>
      <c r="W30" s="2377"/>
      <c r="X30" s="2377"/>
      <c r="Y30" s="2377"/>
      <c r="Z30" s="2377"/>
      <c r="AA30" s="2377"/>
      <c r="AB30" s="2377"/>
      <c r="AC30" s="439"/>
      <c r="AD30" s="2377" t="str">
        <f>IF(TITLE_DATE_PR_CHANGE="",IF(TITLE_DATE_PR="","",TITLE_DATE_PR),TITLE_DATE_PR_CHANGE)</f>
        <v>45652</v>
      </c>
      <c r="AE30" s="2377"/>
      <c r="AF30" s="2377"/>
      <c r="AG30" s="2377"/>
      <c r="AH30" s="2377"/>
      <c r="AI30" s="2377"/>
      <c r="AJ30" s="2377"/>
      <c r="AK30" s="439"/>
      <c r="AL30" s="439"/>
      <c r="AM30" s="393"/>
      <c r="AN30" s="481"/>
      <c r="AO30" s="481"/>
      <c r="AP30" s="481"/>
      <c r="AQ30" s="481"/>
      <c r="AR30" s="481"/>
      <c r="AS30" s="531">
        <v>0</v>
      </c>
    </row>
    <row s="5987" customFormat="1" customHeight="1" ht="18.75">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146</v>
      </c>
      <c r="W31" s="2364"/>
      <c r="X31" s="2364"/>
      <c r="Y31" s="2364"/>
      <c r="Z31" s="2364"/>
      <c r="AA31" s="2364"/>
      <c r="AB31" s="2364"/>
      <c r="AC31" s="439"/>
      <c r="AD31" s="2364" t="str">
        <f>IF(TITLE_NUMBER_PR_CHANGE="",IF(TITLE_NUMBER_PR="","",TITLE_NUMBER_PR),TITLE_NUMBER_PR_CHANGE)</f>
        <v>№ 146</v>
      </c>
      <c r="AE31" s="2364"/>
      <c r="AF31" s="2364"/>
      <c r="AG31" s="2364"/>
      <c r="AH31" s="2364"/>
      <c r="AI31" s="2364"/>
      <c r="AJ31" s="2364"/>
      <c r="AK31" s="439"/>
      <c r="AL31" s="439"/>
      <c r="AM31" s="393"/>
      <c r="AN31" s="481"/>
      <c r="AO31" s="481"/>
      <c r="AP31" s="481"/>
      <c r="AQ31" s="481"/>
      <c r="AR31" s="481"/>
      <c r="AS31" s="531">
        <v>0</v>
      </c>
    </row>
    <row s="598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www.rst.alania.gov.ru</v>
      </c>
      <c r="W32" s="2364"/>
      <c r="X32" s="2364"/>
      <c r="Y32" s="2364"/>
      <c r="Z32" s="2364"/>
      <c r="AA32" s="2364"/>
      <c r="AB32" s="2364"/>
      <c r="AC32" s="439"/>
      <c r="AD32" s="2364" t="str">
        <f>IF(TITLE_IST_PUB_CHANGE="",IF(TITLE_IST_PUB="","",TITLE_IST_PUB),TITLE_IST_PUB_CHANGE)</f>
        <v>www.rst.alania.gov.ru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87"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45652</v>
      </c>
      <c r="W34" s="2377"/>
      <c r="X34" s="2377"/>
      <c r="Y34" s="2377"/>
      <c r="Z34" s="2377"/>
      <c r="AA34" s="2377"/>
      <c r="AB34" s="2377"/>
      <c r="AC34" s="439"/>
      <c r="AD34" s="2377" t="str">
        <f>IF(TITLE_DATE_PR_CHANGE="",IF(TITLE_DATE_PR="","",TITLE_DATE_PR),TITLE_DATE_PR_CHANGE)</f>
        <v>45652</v>
      </c>
      <c r="AE34" s="2377"/>
      <c r="AF34" s="2377"/>
      <c r="AG34" s="2377"/>
      <c r="AH34" s="2377"/>
      <c r="AI34" s="2377"/>
      <c r="AJ34" s="2377"/>
      <c r="AK34" s="439"/>
      <c r="AL34" s="439"/>
      <c r="AM34" s="393"/>
      <c r="AN34" s="481"/>
      <c r="AO34" s="481"/>
      <c r="AP34" s="481"/>
      <c r="AQ34" s="481"/>
      <c r="AR34" s="481"/>
      <c r="AS34" s="531">
        <v>0</v>
      </c>
    </row>
    <row s="5987"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146</v>
      </c>
      <c r="W35" s="2364"/>
      <c r="X35" s="2364"/>
      <c r="Y35" s="2364"/>
      <c r="Z35" s="2364"/>
      <c r="AA35" s="2364"/>
      <c r="AB35" s="2364"/>
      <c r="AC35" s="439"/>
      <c r="AD35" s="2364" t="str">
        <f>IF(TITLE_NUMBER_PR_CHANGE="",IF(TITLE_NUMBER_PR="","",TITLE_NUMBER_PR),TITLE_NUMBER_PR_CHANGE)</f>
        <v>№ 146</v>
      </c>
      <c r="AE35" s="2364"/>
      <c r="AF35" s="2364"/>
      <c r="AG35" s="2364"/>
      <c r="AH35" s="2364"/>
      <c r="AI35" s="2364"/>
      <c r="AJ35" s="2364"/>
      <c r="AK35" s="439"/>
      <c r="AL35" s="439"/>
      <c r="AM35" s="393"/>
      <c r="AN35" s="481"/>
      <c r="AO35" s="481"/>
      <c r="AP35" s="481"/>
      <c r="AQ35" s="481"/>
      <c r="AR35" s="481"/>
      <c r="AS35" s="531">
        <v>0</v>
      </c>
    </row>
    <row s="59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311</v>
      </c>
      <c r="AS38" s="1268">
        <v>14</v>
      </c>
    </row>
    <row customHeight="1" ht="14.699999999999998">
      <c r="Q39" s="489"/>
      <c r="R39" s="489"/>
      <c r="S39" s="2386" t="s">
        <v>90</v>
      </c>
      <c r="T39" s="2322" t="s">
        <v>436</v>
      </c>
      <c r="U39" s="414"/>
      <c r="V39" s="2387" t="s">
        <v>437</v>
      </c>
      <c r="W39" s="2388"/>
      <c r="X39" s="2404"/>
      <c r="Y39" s="2404"/>
      <c r="Z39" s="2388"/>
      <c r="AA39" s="2388"/>
      <c r="AB39" s="2389"/>
      <c r="AC39" s="2390" t="s">
        <v>438</v>
      </c>
      <c r="AD39" s="2387" t="s">
        <v>437</v>
      </c>
      <c r="AE39" s="2388"/>
      <c r="AF39" s="2404"/>
      <c r="AG39" s="2404"/>
      <c r="AH39" s="2388"/>
      <c r="AI39" s="2388"/>
      <c r="AJ39" s="2389"/>
      <c r="AK39" s="2390" t="s">
        <v>439</v>
      </c>
      <c r="AL39" s="2393" t="s">
        <v>440</v>
      </c>
      <c r="AM39" s="2240"/>
      <c r="AS39" s="1268">
        <v>14</v>
      </c>
    </row>
    <row customHeight="1" ht="24">
      <c r="Q40" s="489"/>
      <c r="R40" s="489"/>
      <c r="S40" s="2386"/>
      <c r="T40" s="2322"/>
      <c r="U40" s="1144"/>
      <c r="V40" s="2405" t="s">
        <v>441</v>
      </c>
      <c r="W40" s="2407" t="s">
        <v>442</v>
      </c>
      <c r="X40" s="1489" t="s">
        <v>443</v>
      </c>
      <c r="Y40" s="1489"/>
      <c r="Z40" s="2382" t="s">
        <v>444</v>
      </c>
      <c r="AA40" s="2382"/>
      <c r="AB40" s="2376"/>
      <c r="AC40" s="2391"/>
      <c r="AD40" s="2405" t="s">
        <v>441</v>
      </c>
      <c r="AE40" s="2407" t="s">
        <v>442</v>
      </c>
      <c r="AF40" s="1489" t="s">
        <v>443</v>
      </c>
      <c r="AG40" s="1489"/>
      <c r="AH40" s="2382" t="s">
        <v>444</v>
      </c>
      <c r="AI40" s="2382"/>
      <c r="AJ40" s="2376"/>
      <c r="AK40" s="2391"/>
      <c r="AL40" s="2394"/>
      <c r="AM40" s="2240"/>
      <c r="AS40" s="1268">
        <v>23</v>
      </c>
    </row>
    <row s="6039" customFormat="1" customHeight="1" ht="24">
      <c r="A41" s="1483"/>
      <c r="B41" s="1483" t="s">
        <v>142</v>
      </c>
      <c r="C41" s="1483" t="s">
        <v>143</v>
      </c>
      <c r="D41" s="1483" t="s">
        <v>144</v>
      </c>
      <c r="E41" s="1477" t="s">
        <v>445</v>
      </c>
      <c r="F41" s="1477" t="s">
        <v>446</v>
      </c>
      <c r="G41" s="1477" t="s">
        <v>447</v>
      </c>
      <c r="H41" s="1477" t="s">
        <v>448</v>
      </c>
      <c r="I41" s="1477" t="s">
        <v>449</v>
      </c>
      <c r="J41" s="1477" t="s">
        <v>450</v>
      </c>
      <c r="K41" s="1477" t="s">
        <v>451</v>
      </c>
      <c r="L41" s="1477" t="s">
        <v>426</v>
      </c>
      <c r="M41" s="1475"/>
      <c r="N41" s="1475"/>
      <c r="O41" s="1475"/>
      <c r="P41" s="1441"/>
      <c r="Q41" s="489"/>
      <c r="R41" s="489"/>
      <c r="S41" s="2386"/>
      <c r="T41" s="2322"/>
      <c r="U41" s="415"/>
      <c r="V41" s="2406"/>
      <c r="W41" s="2408"/>
      <c r="X41" s="1486" t="s">
        <v>452</v>
      </c>
      <c r="Y41" s="1486" t="s">
        <v>453</v>
      </c>
      <c r="Z41" s="1447" t="s">
        <v>454</v>
      </c>
      <c r="AA41" s="2383" t="s">
        <v>455</v>
      </c>
      <c r="AB41" s="2384"/>
      <c r="AC41" s="2392"/>
      <c r="AD41" s="2406"/>
      <c r="AE41" s="2408"/>
      <c r="AF41" s="1486" t="s">
        <v>452</v>
      </c>
      <c r="AG41" s="1486" t="s">
        <v>453</v>
      </c>
      <c r="AH41" s="1447" t="s">
        <v>454</v>
      </c>
      <c r="AI41" s="2383" t="s">
        <v>455</v>
      </c>
      <c r="AJ41" s="2384"/>
      <c r="AK41" s="2392"/>
      <c r="AL41" s="2395"/>
      <c r="AM41" s="2240"/>
      <c r="AN41" s="624"/>
      <c r="AO41" s="613"/>
      <c r="AP41" s="613"/>
      <c r="AQ41" s="613"/>
      <c r="AR41" s="613"/>
      <c r="AS41" s="695">
        <v>23</v>
      </c>
    </row>
    <row s="643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117</v>
      </c>
      <c r="T42" s="1368" t="s">
        <v>105</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199</v>
      </c>
      <c r="B44" s="1476" t="s">
        <v>200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408</v>
      </c>
      <c r="AO44" s="613"/>
      <c r="AP44" s="613" t="str">
        <f>IF(T44="","",T44)</f>
        <v>Территория действия тарифа</v>
      </c>
      <c r="AQ44" s="613"/>
      <c r="AR44" s="613"/>
      <c r="AS44" s="1268">
        <v>21</v>
      </c>
    </row>
    <row customHeight="1" ht="24">
      <c r="A45" s="1476" t="s">
        <v>199</v>
      </c>
      <c r="B45" s="1476" t="s">
        <v>200</v>
      </c>
      <c r="C45" s="1476" t="s">
        <v>201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410</v>
      </c>
      <c r="AO45" s="613"/>
      <c r="AP45" s="613" t="str">
        <f>IF(T45="","",T45)</f>
        <v>Наименование системы теплоснабжения </v>
      </c>
      <c r="AQ45" s="613"/>
      <c r="AR45" s="613"/>
      <c r="AS45" s="1268">
        <v>23</v>
      </c>
    </row>
    <row customHeight="1" ht="22.049999999999997">
      <c r="A46" s="1476" t="s">
        <v>199</v>
      </c>
      <c r="B46" s="1476" t="s">
        <v>200</v>
      </c>
      <c r="C46" s="1476" t="s">
        <v>201</v>
      </c>
      <c r="D46" s="1476" t="s">
        <v>202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411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412</v>
      </c>
      <c r="AO46" s="613"/>
      <c r="AP46" s="613" t="str">
        <f>IF(T46="","",T46)</f>
        <v>Источник тепловой энергии  </v>
      </c>
      <c r="AQ46" s="613"/>
      <c r="AR46" s="613"/>
      <c r="AS46" s="1268">
        <v>21</v>
      </c>
    </row>
    <row customHeight="1" ht="49.5">
      <c r="A47" s="1476" t="s">
        <v>199</v>
      </c>
      <c r="B47" s="1476" t="s">
        <v>200</v>
      </c>
      <c r="C47" s="1476" t="s">
        <v>201</v>
      </c>
      <c r="D47" s="1476" t="s">
        <v>202</v>
      </c>
      <c r="E47" s="2372"/>
      <c r="F47" s="2372"/>
      <c r="G47" s="2372"/>
      <c r="H47" s="2372"/>
      <c r="I47" s="2369" t="str">
        <f>S46&amp;".1"</f>
        <v>....1</v>
      </c>
      <c r="J47" s="1476"/>
      <c r="K47" s="1476"/>
      <c r="L47" s="1477" t="s">
        <v>413</v>
      </c>
      <c r="P47" s="2370">
        <v>1</v>
      </c>
      <c r="Q47" s="1444"/>
      <c r="R47" s="469"/>
      <c r="S47" s="1449" t="str">
        <f>$I47</f>
        <v>....1</v>
      </c>
      <c r="T47" s="398" t="s">
        <v>414</v>
      </c>
      <c r="U47" s="413"/>
      <c r="V47" s="2358"/>
      <c r="W47" s="2359"/>
      <c r="X47" s="2359"/>
      <c r="Y47" s="2359"/>
      <c r="Z47" s="2359"/>
      <c r="AA47" s="2359"/>
      <c r="AB47" s="2359"/>
      <c r="AC47" s="2360"/>
      <c r="AD47" s="2358"/>
      <c r="AE47" s="2359"/>
      <c r="AF47" s="2359"/>
      <c r="AG47" s="2359"/>
      <c r="AH47" s="2359"/>
      <c r="AI47" s="2359"/>
      <c r="AJ47" s="2359"/>
      <c r="AK47" s="2359"/>
      <c r="AL47" s="2360"/>
      <c r="AM47" s="1371" t="s">
        <v>415</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199</v>
      </c>
      <c r="B48" s="1476" t="s">
        <v>200</v>
      </c>
      <c r="C48" s="1476" t="s">
        <v>201</v>
      </c>
      <c r="D48" s="1476" t="s">
        <v>202</v>
      </c>
      <c r="E48" s="2372"/>
      <c r="F48" s="2372"/>
      <c r="G48" s="2372"/>
      <c r="H48" s="2372"/>
      <c r="I48" s="2399"/>
      <c r="J48" s="2369" t="str">
        <f>I47&amp;".1"</f>
        <v>....1.1</v>
      </c>
      <c r="K48" s="1476"/>
      <c r="L48" s="1477" t="s">
        <v>416</v>
      </c>
      <c r="P48" s="2370"/>
      <c r="Q48" s="2370">
        <v>1</v>
      </c>
      <c r="R48" s="470"/>
      <c r="S48" s="1449" t="str">
        <f>$J48</f>
        <v>....1.1</v>
      </c>
      <c r="T48" s="399" t="s">
        <v>417</v>
      </c>
      <c r="U48" s="413"/>
      <c r="V48" s="2358"/>
      <c r="W48" s="2359"/>
      <c r="X48" s="2359"/>
      <c r="Y48" s="2359"/>
      <c r="Z48" s="2359"/>
      <c r="AA48" s="2359"/>
      <c r="AB48" s="2359"/>
      <c r="AC48" s="2360"/>
      <c r="AD48" s="2358"/>
      <c r="AE48" s="2359"/>
      <c r="AF48" s="2359"/>
      <c r="AG48" s="2359"/>
      <c r="AH48" s="2359"/>
      <c r="AI48" s="2359"/>
      <c r="AJ48" s="2359"/>
      <c r="AK48" s="2359"/>
      <c r="AL48" s="2360"/>
      <c r="AM48" s="1371" t="s">
        <v>418</v>
      </c>
      <c r="AO48" s="613"/>
      <c r="AP48" s="613" t="str">
        <f>IF(T48="","",T48)</f>
        <v>Группа потребителей</v>
      </c>
      <c r="AQ48" s="613"/>
      <c r="AR48" s="613"/>
      <c r="AS48" s="1268">
        <v>21</v>
      </c>
    </row>
    <row customHeight="1" ht="22.049999999999997">
      <c r="A49" s="1476" t="s">
        <v>199</v>
      </c>
      <c r="B49" s="1476" t="s">
        <v>200</v>
      </c>
      <c r="C49" s="1476" t="s">
        <v>201</v>
      </c>
      <c r="D49" s="1476" t="s">
        <v>202</v>
      </c>
      <c r="E49" s="2372"/>
      <c r="F49" s="2372"/>
      <c r="G49" s="2372"/>
      <c r="H49" s="2372"/>
      <c r="I49" s="2399"/>
      <c r="J49" s="2399"/>
      <c r="K49" s="2369" t="str">
        <f>J48&amp;".1"</f>
        <v>....1.1.1</v>
      </c>
      <c r="L49" s="1477" t="s">
        <v>419</v>
      </c>
      <c r="P49" s="2370"/>
      <c r="Q49" s="2370"/>
      <c r="R49" s="470">
        <v>1</v>
      </c>
      <c r="S49" s="1449" t="str">
        <f>$K49</f>
        <v>....1.1.1</v>
      </c>
      <c r="T49" s="1460"/>
      <c r="U49" s="413"/>
      <c r="V49" s="438"/>
      <c r="W49" s="864"/>
      <c r="X49" s="438"/>
      <c r="Y49" s="497"/>
      <c r="Z49" s="2378"/>
      <c r="AA49" s="2220" t="s">
        <v>68</v>
      </c>
      <c r="AB49" s="2378"/>
      <c r="AC49" s="2220" t="s">
        <v>68</v>
      </c>
      <c r="AD49" s="438"/>
      <c r="AE49" s="864"/>
      <c r="AF49" s="438"/>
      <c r="AG49" s="497"/>
      <c r="AH49" s="2378"/>
      <c r="AI49" s="2220" t="s">
        <v>68</v>
      </c>
      <c r="AJ49" s="2400"/>
      <c r="AK49" s="2220" t="s">
        <v>68</v>
      </c>
      <c r="AL49" s="1461"/>
      <c r="AM49" s="2366" t="s">
        <v>420</v>
      </c>
      <c r="AN49" s="624">
        <f>STRCHECKDATE(V50:AL50)</f>
      </c>
      <c r="AO49" s="613"/>
      <c r="AP49" s="613" t="str">
        <f>IF(T49="","",T49)</f>
        <v/>
      </c>
      <c r="AQ49" s="613"/>
      <c r="AR49" s="613"/>
      <c r="AS49" s="1268">
        <v>21</v>
      </c>
    </row>
    <row customHeight="1" ht="1.05">
      <c r="A50" s="1476" t="s">
        <v>199</v>
      </c>
      <c r="B50" s="1476" t="s">
        <v>200</v>
      </c>
      <c r="C50" s="1476" t="s">
        <v>201</v>
      </c>
      <c r="D50" s="1476" t="s">
        <v>202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199</v>
      </c>
      <c r="B51" s="1476" t="s">
        <v>200</v>
      </c>
      <c r="C51" s="1476" t="s">
        <v>201</v>
      </c>
      <c r="D51" s="1476" t="s">
        <v>202</v>
      </c>
      <c r="E51" s="2372"/>
      <c r="F51" s="2372"/>
      <c r="G51" s="2372"/>
      <c r="H51" s="2372"/>
      <c r="I51" s="2399"/>
      <c r="J51" s="2369"/>
      <c r="K51" s="1476"/>
      <c r="L51" s="1477"/>
      <c r="P51" s="2370"/>
      <c r="Q51" s="2370"/>
      <c r="R51" s="469"/>
      <c r="S51" s="1391"/>
      <c r="T51" s="401" t="s">
        <v>421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199</v>
      </c>
      <c r="B52" s="1476" t="s">
        <v>200</v>
      </c>
      <c r="C52" s="1476" t="s">
        <v>201</v>
      </c>
      <c r="D52" s="1476" t="s">
        <v>202</v>
      </c>
      <c r="E52" s="2372"/>
      <c r="F52" s="2372"/>
      <c r="G52" s="2372"/>
      <c r="H52" s="2372"/>
      <c r="I52" s="2369"/>
      <c r="J52" s="1476"/>
      <c r="K52" s="1476"/>
      <c r="L52" s="1477"/>
      <c r="P52" s="2370"/>
      <c r="Q52" s="1444"/>
      <c r="R52" s="469"/>
      <c r="S52" s="1391"/>
      <c r="T52" s="400" t="s">
        <v>422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199</v>
      </c>
      <c r="B53" s="1476" t="s">
        <v>200</v>
      </c>
      <c r="C53" s="1476" t="s">
        <v>201</v>
      </c>
      <c r="D53" s="1476" t="s">
        <v>202</v>
      </c>
      <c r="E53" s="2372"/>
      <c r="F53" s="2372"/>
      <c r="G53" s="2372"/>
      <c r="H53" s="2371"/>
      <c r="I53" s="1476"/>
      <c r="J53" s="1476"/>
      <c r="K53" s="1476"/>
      <c r="L53" s="1477"/>
      <c r="M53" s="1478"/>
      <c r="N53" s="1478"/>
      <c r="O53" s="650"/>
      <c r="P53" s="473"/>
      <c r="Q53" s="488"/>
      <c r="R53" s="468"/>
      <c r="S53" s="1391"/>
      <c r="T53" s="478" t="s">
        <v>423</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852" customFormat="1" customHeight="1" ht="1.05">
      <c r="A54" s="1456" t="s">
        <v>199</v>
      </c>
      <c r="B54" s="1456" t="s">
        <v>200</v>
      </c>
      <c r="C54" s="1456" t="s">
        <v>201</v>
      </c>
      <c r="D54" s="1427"/>
      <c r="E54" s="2372"/>
      <c r="F54" s="2372"/>
      <c r="G54" s="2371"/>
      <c r="H54" s="1427"/>
      <c r="I54" s="1427"/>
      <c r="J54" s="1427"/>
      <c r="K54" s="1427"/>
      <c r="L54" s="1452"/>
      <c r="M54" s="1428"/>
      <c r="N54" s="1428"/>
      <c r="P54" s="1429"/>
      <c r="Q54" s="1430"/>
      <c r="R54" s="1429"/>
      <c r="S54" s="1435"/>
      <c r="T54" s="1438" t="s">
        <v>424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52" customFormat="1" customHeight="1" ht="1.05">
      <c r="A55" s="1456" t="s">
        <v>199</v>
      </c>
      <c r="B55" s="1456" t="s">
        <v>200</v>
      </c>
      <c r="C55" s="1427"/>
      <c r="D55" s="1427"/>
      <c r="E55" s="2372"/>
      <c r="F55" s="2371"/>
      <c r="G55" s="1427"/>
      <c r="H55" s="1427"/>
      <c r="I55" s="1427"/>
      <c r="J55" s="1427"/>
      <c r="K55" s="1427"/>
      <c r="L55" s="1452"/>
      <c r="M55" s="1434"/>
      <c r="N55" s="143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52" customFormat="1" customHeight="1" ht="1.05">
      <c r="A56" s="1456" t="s">
        <v>199</v>
      </c>
      <c r="B56" s="1456"/>
      <c r="C56" s="1456"/>
      <c r="D56" s="1456"/>
      <c r="E56" s="2371"/>
      <c r="F56" s="1456"/>
      <c r="G56" s="1456"/>
      <c r="H56" s="1456"/>
      <c r="I56" s="1456"/>
      <c r="J56" s="1456"/>
      <c r="K56" s="1456"/>
      <c r="L56" s="1459"/>
      <c r="M56" s="1434"/>
      <c r="N56" s="1434"/>
      <c r="O56" s="631"/>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5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256B6-296A-E116-78B2-7B79104EAF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2.00390625" hidden="1" customWidth="1"/>
    <col min="10" max="10" style="5851" width="9.8515625" hidden="1" customWidth="1"/>
    <col min="11" max="11" style="5851" width="11.421875" hidden="1" customWidth="1"/>
    <col min="12" max="12" style="6673" width="19.140625" hidden="1" customWidth="1"/>
    <col min="13" max="14" style="6674" width="12.28125" hidden="1" customWidth="1"/>
    <col min="15" max="15" style="6674" width="23.421875" hidden="1" customWidth="1"/>
    <col min="16" max="16" style="6675" width="3.7109375" hidden="1" customWidth="1"/>
    <col min="17" max="18" style="6676" width="3.00390625" customWidth="1"/>
    <col min="19" max="19" style="6677" width="12.00390625" customWidth="1"/>
    <col min="20" max="20" style="5772" width="31.00390625" customWidth="1"/>
    <col min="21" max="21" style="5772" width="0.140625" customWidth="1"/>
    <col min="22" max="22" style="5772" width="24.7109375" hidden="1" customWidth="1"/>
    <col min="23" max="23" style="5772" width="0.140625" hidden="1" customWidth="1"/>
    <col min="24" max="25" style="5772" width="24.7109375" hidden="1" customWidth="1"/>
    <col min="26" max="26" style="5772" width="11.7109375" hidden="1" customWidth="1"/>
    <col min="27" max="27" style="5772" width="3.7109375" hidden="1" customWidth="1"/>
    <col min="28" max="28" style="5772" width="11.7109375" hidden="1" customWidth="1"/>
    <col min="29" max="29" style="5772" width="8.57421875" hidden="1" customWidth="1"/>
    <col min="30" max="30" style="5772" width="24.7109375" customWidth="1"/>
    <col min="31" max="31" style="5772" width="0.140625" customWidth="1"/>
    <col min="32" max="33" style="5772" width="24.00390625" customWidth="1"/>
    <col min="34" max="34" style="5772" width="11.00390625" customWidth="1"/>
    <col min="35" max="35" style="5772" width="3.7109375" customWidth="1"/>
    <col min="36" max="36" style="5772" width="11.00390625" customWidth="1"/>
    <col min="37" max="37" style="5772" width="8.57421875" hidden="1" customWidth="1"/>
    <col min="38" max="38" style="5772" width="4.00390625" customWidth="1"/>
    <col min="39" max="39" style="5772" width="115.00390625" customWidth="1"/>
    <col min="40" max="44" style="5852" width="10.00390625" customWidth="1"/>
    <col min="45" max="45" style="577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411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412</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413</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416</v>
      </c>
      <c r="M7" s="650"/>
      <c r="N7" s="1479"/>
      <c r="P7" s="2370"/>
      <c r="Q7" s="2370">
        <v>1</v>
      </c>
      <c r="R7" s="470"/>
      <c r="S7" s="1449">
        <f>$J7</f>
      </c>
      <c r="T7" s="399" t="s">
        <v>417</v>
      </c>
      <c r="U7" s="413"/>
      <c r="V7" s="2358"/>
      <c r="W7" s="2359"/>
      <c r="X7" s="2359"/>
      <c r="Y7" s="2359"/>
      <c r="Z7" s="2359"/>
      <c r="AA7" s="2359"/>
      <c r="AB7" s="2359"/>
      <c r="AC7" s="2360"/>
      <c r="AD7" s="2358"/>
      <c r="AE7" s="2359"/>
      <c r="AF7" s="2359"/>
      <c r="AG7" s="2359"/>
      <c r="AH7" s="2359"/>
      <c r="AI7" s="2359"/>
      <c r="AJ7" s="2359"/>
      <c r="AK7" s="2359"/>
      <c r="AL7" s="2360"/>
      <c r="AM7" s="1371" t="s">
        <v>418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419</v>
      </c>
      <c r="M8" s="650"/>
      <c r="N8" s="1479"/>
      <c r="O8" s="1479"/>
      <c r="P8" s="2370"/>
      <c r="Q8" s="2370"/>
      <c r="R8" s="470">
        <v>1</v>
      </c>
      <c r="S8" s="1449">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420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421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422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85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5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5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51"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851" customFormat="1" customHeight="1" ht="14.25" hidden="1">
      <c r="L21" s="1442"/>
      <c r="M21" s="1475"/>
      <c r="N21" s="1475"/>
      <c r="O21" s="1475"/>
      <c r="P21" s="1475"/>
      <c r="Q21" s="1484"/>
      <c r="R21" s="1484"/>
      <c r="S21" s="842"/>
      <c r="AC21" s="1479"/>
      <c r="AK21" s="1479"/>
      <c r="AN21" s="624"/>
      <c r="AO21" s="624"/>
      <c r="AP21" s="624"/>
      <c r="AQ21" s="624"/>
      <c r="AR21" s="624"/>
      <c r="AS21" s="1273">
        <v>0</v>
      </c>
    </row>
    <row s="5851"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8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РСО-Алания</v>
      </c>
      <c r="W29" s="2364"/>
      <c r="X29" s="2364"/>
      <c r="Y29" s="2364"/>
      <c r="Z29" s="2364"/>
      <c r="AA29" s="2364"/>
      <c r="AB29" s="2364"/>
      <c r="AC29" s="439"/>
      <c r="AD29" s="2364" t="str">
        <f>IF(TITLE_NAME_OR_PR_CHANGE="",IF(TITLE_NAME_OR_PR="","",TITLE_NAME_OR_PR),TITLE_NAME_OR_PR_CHANGE)</f>
        <v>Региональная служба по тарифам РСО-Алания</v>
      </c>
      <c r="AE29" s="2364"/>
      <c r="AF29" s="2364"/>
      <c r="AG29" s="2364"/>
      <c r="AH29" s="2364"/>
      <c r="AI29" s="2364"/>
      <c r="AJ29" s="2364"/>
      <c r="AK29" s="439"/>
      <c r="AL29" s="439"/>
      <c r="AM29" s="393"/>
      <c r="AN29" s="481"/>
      <c r="AO29" s="481"/>
      <c r="AP29" s="481"/>
      <c r="AQ29" s="481"/>
      <c r="AR29" s="481"/>
      <c r="AS29" s="531">
        <v>0</v>
      </c>
    </row>
    <row s="5987" customFormat="1" customHeight="1" ht="18.75">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45652</v>
      </c>
      <c r="W30" s="2377"/>
      <c r="X30" s="2377"/>
      <c r="Y30" s="2377"/>
      <c r="Z30" s="2377"/>
      <c r="AA30" s="2377"/>
      <c r="AB30" s="2377"/>
      <c r="AC30" s="439"/>
      <c r="AD30" s="2377" t="str">
        <f>IF(TITLE_DATE_PR_CHANGE="",IF(TITLE_DATE_PR="","",TITLE_DATE_PR),TITLE_DATE_PR_CHANGE)</f>
        <v>45652</v>
      </c>
      <c r="AE30" s="2377"/>
      <c r="AF30" s="2377"/>
      <c r="AG30" s="2377"/>
      <c r="AH30" s="2377"/>
      <c r="AI30" s="2377"/>
      <c r="AJ30" s="2377"/>
      <c r="AK30" s="439"/>
      <c r="AL30" s="439"/>
      <c r="AM30" s="393"/>
      <c r="AN30" s="481"/>
      <c r="AO30" s="481"/>
      <c r="AP30" s="481"/>
      <c r="AQ30" s="481"/>
      <c r="AR30" s="481"/>
      <c r="AS30" s="531">
        <v>0</v>
      </c>
    </row>
    <row s="5987" customFormat="1" customHeight="1" ht="18.75">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146</v>
      </c>
      <c r="W31" s="2364"/>
      <c r="X31" s="2364"/>
      <c r="Y31" s="2364"/>
      <c r="Z31" s="2364"/>
      <c r="AA31" s="2364"/>
      <c r="AB31" s="2364"/>
      <c r="AC31" s="439"/>
      <c r="AD31" s="2364" t="str">
        <f>IF(TITLE_NUMBER_PR_CHANGE="",IF(TITLE_NUMBER_PR="","",TITLE_NUMBER_PR),TITLE_NUMBER_PR_CHANGE)</f>
        <v>№ 146</v>
      </c>
      <c r="AE31" s="2364"/>
      <c r="AF31" s="2364"/>
      <c r="AG31" s="2364"/>
      <c r="AH31" s="2364"/>
      <c r="AI31" s="2364"/>
      <c r="AJ31" s="2364"/>
      <c r="AK31" s="439"/>
      <c r="AL31" s="439"/>
      <c r="AM31" s="393"/>
      <c r="AN31" s="481"/>
      <c r="AO31" s="481"/>
      <c r="AP31" s="481"/>
      <c r="AQ31" s="481"/>
      <c r="AR31" s="481"/>
      <c r="AS31" s="531">
        <v>0</v>
      </c>
    </row>
    <row s="598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www.rst.alania.gov.ru</v>
      </c>
      <c r="W32" s="2364"/>
      <c r="X32" s="2364"/>
      <c r="Y32" s="2364"/>
      <c r="Z32" s="2364"/>
      <c r="AA32" s="2364"/>
      <c r="AB32" s="2364"/>
      <c r="AC32" s="439"/>
      <c r="AD32" s="2364" t="str">
        <f>IF(TITLE_IST_PUB_CHANGE="",IF(TITLE_IST_PUB="","",TITLE_IST_PUB),TITLE_IST_PUB_CHANGE)</f>
        <v>www.rst.alania.gov.ru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87"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45652</v>
      </c>
      <c r="W34" s="2377"/>
      <c r="X34" s="2377"/>
      <c r="Y34" s="2377"/>
      <c r="Z34" s="2377"/>
      <c r="AA34" s="2377"/>
      <c r="AB34" s="2377"/>
      <c r="AC34" s="439"/>
      <c r="AD34" s="2377" t="str">
        <f>IF(TITLE_DATE_PR_CHANGE="",IF(TITLE_DATE_PR="","",TITLE_DATE_PR),TITLE_DATE_PR_CHANGE)</f>
        <v>45652</v>
      </c>
      <c r="AE34" s="2377"/>
      <c r="AF34" s="2377"/>
      <c r="AG34" s="2377"/>
      <c r="AH34" s="2377"/>
      <c r="AI34" s="2377"/>
      <c r="AJ34" s="2377"/>
      <c r="AK34" s="439"/>
      <c r="AL34" s="439"/>
      <c r="AM34" s="393"/>
      <c r="AN34" s="481"/>
      <c r="AO34" s="481"/>
      <c r="AP34" s="481"/>
      <c r="AQ34" s="481"/>
      <c r="AR34" s="481"/>
      <c r="AS34" s="531">
        <v>0</v>
      </c>
    </row>
    <row s="5987"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146</v>
      </c>
      <c r="W35" s="2364"/>
      <c r="X35" s="2364"/>
      <c r="Y35" s="2364"/>
      <c r="Z35" s="2364"/>
      <c r="AA35" s="2364"/>
      <c r="AB35" s="2364"/>
      <c r="AC35" s="439"/>
      <c r="AD35" s="2364" t="str">
        <f>IF(TITLE_NUMBER_PR_CHANGE="",IF(TITLE_NUMBER_PR="","",TITLE_NUMBER_PR),TITLE_NUMBER_PR_CHANGE)</f>
        <v>№ 146</v>
      </c>
      <c r="AE35" s="2364"/>
      <c r="AF35" s="2364"/>
      <c r="AG35" s="2364"/>
      <c r="AH35" s="2364"/>
      <c r="AI35" s="2364"/>
      <c r="AJ35" s="2364"/>
      <c r="AK35" s="439"/>
      <c r="AL35" s="439"/>
      <c r="AM35" s="393"/>
      <c r="AN35" s="481"/>
      <c r="AO35" s="481"/>
      <c r="AP35" s="481"/>
      <c r="AQ35" s="481"/>
      <c r="AR35" s="481"/>
      <c r="AS35" s="531">
        <v>0</v>
      </c>
    </row>
    <row s="59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311</v>
      </c>
      <c r="AS38" s="1268">
        <v>14</v>
      </c>
    </row>
    <row customHeight="1" ht="14.699999999999998">
      <c r="Q39" s="489"/>
      <c r="R39" s="489"/>
      <c r="S39" s="2386" t="s">
        <v>90</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c r="X40" s="2375" t="s">
        <v>443</v>
      </c>
      <c r="Y40" s="2376"/>
      <c r="Z40" s="2375" t="s">
        <v>444</v>
      </c>
      <c r="AA40" s="2382"/>
      <c r="AB40" s="2376"/>
      <c r="AC40" s="2391"/>
      <c r="AD40" s="2373" t="s">
        <v>457</v>
      </c>
      <c r="AE40" s="2396"/>
      <c r="AF40" s="2375" t="s">
        <v>443</v>
      </c>
      <c r="AG40" s="2376"/>
      <c r="AH40" s="2375" t="s">
        <v>444</v>
      </c>
      <c r="AI40" s="2382"/>
      <c r="AJ40" s="2376"/>
      <c r="AK40" s="2391"/>
      <c r="AL40" s="2394"/>
      <c r="AM40" s="2240"/>
      <c r="AS40" s="1268">
        <v>34</v>
      </c>
    </row>
    <row customHeight="1" ht="35.699999999999996">
      <c r="A41" s="1483"/>
      <c r="B41" s="1483" t="s">
        <v>142</v>
      </c>
      <c r="C41" s="1483" t="s">
        <v>143</v>
      </c>
      <c r="D41" s="1483" t="s">
        <v>144</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643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117</v>
      </c>
      <c r="T42" s="1368" t="s">
        <v>105</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175</v>
      </c>
      <c r="B44" s="1476" t="s">
        <v>176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408</v>
      </c>
      <c r="AO44" s="613"/>
      <c r="AP44" s="613" t="str">
        <f>IF(T44="","",T44)</f>
        <v>Территория действия тарифа</v>
      </c>
      <c r="AQ44" s="613"/>
      <c r="AR44" s="613"/>
      <c r="AS44" s="1268">
        <v>21</v>
      </c>
    </row>
    <row customHeight="1" ht="24">
      <c r="A45" s="1476" t="s">
        <v>175</v>
      </c>
      <c r="B45" s="1476" t="s">
        <v>176</v>
      </c>
      <c r="C45" s="1476" t="s">
        <v>177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410</v>
      </c>
      <c r="AO45" s="613"/>
      <c r="AP45" s="613" t="str">
        <f>IF(T45="","",T45)</f>
        <v>Наименование системы теплоснабжения </v>
      </c>
      <c r="AQ45" s="613"/>
      <c r="AR45" s="613"/>
      <c r="AS45" s="1268">
        <v>23</v>
      </c>
    </row>
    <row customHeight="1" ht="22.049999999999997">
      <c r="A46" s="1476" t="s">
        <v>175</v>
      </c>
      <c r="B46" s="1476" t="s">
        <v>176</v>
      </c>
      <c r="C46" s="1476" t="s">
        <v>177</v>
      </c>
      <c r="D46" s="1476" t="s">
        <v>178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411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412</v>
      </c>
      <c r="AO46" s="613"/>
      <c r="AP46" s="613" t="str">
        <f>IF(T46="","",T46)</f>
        <v>Источник тепловой энергии  </v>
      </c>
      <c r="AQ46" s="613"/>
      <c r="AR46" s="613"/>
      <c r="AS46" s="1268">
        <v>21</v>
      </c>
    </row>
    <row s="5852" customFormat="1" customHeight="1" ht="0">
      <c r="A47" s="1456" t="s">
        <v>175</v>
      </c>
      <c r="B47" s="1456" t="s">
        <v>176</v>
      </c>
      <c r="C47" s="1456" t="s">
        <v>177</v>
      </c>
      <c r="D47" s="1456" t="s">
        <v>178</v>
      </c>
      <c r="E47" s="2372"/>
      <c r="F47" s="2372"/>
      <c r="G47" s="2372"/>
      <c r="H47" s="2372"/>
      <c r="I47" s="2369" t="str">
        <f>S46&amp;".1"</f>
        <v>....1</v>
      </c>
      <c r="J47" s="1456"/>
      <c r="K47" s="1456"/>
      <c r="L47" s="1459" t="s">
        <v>413</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175</v>
      </c>
      <c r="B48" s="1476" t="s">
        <v>176</v>
      </c>
      <c r="C48" s="1476" t="s">
        <v>177</v>
      </c>
      <c r="D48" s="1476" t="s">
        <v>178</v>
      </c>
      <c r="E48" s="2372"/>
      <c r="F48" s="2372"/>
      <c r="G48" s="2372"/>
      <c r="H48" s="2372"/>
      <c r="I48" s="2399"/>
      <c r="J48" s="2369" t="str">
        <f>S46&amp;".1"</f>
        <v>....1</v>
      </c>
      <c r="K48" s="1476"/>
      <c r="L48" s="1477" t="s">
        <v>416</v>
      </c>
      <c r="P48" s="2370"/>
      <c r="Q48" s="2370">
        <v>1</v>
      </c>
      <c r="R48" s="470"/>
      <c r="S48" s="1449" t="str">
        <f>$J48</f>
        <v>....1</v>
      </c>
      <c r="T48" s="399" t="s">
        <v>417</v>
      </c>
      <c r="U48" s="413"/>
      <c r="V48" s="2358"/>
      <c r="W48" s="2359"/>
      <c r="X48" s="2359"/>
      <c r="Y48" s="2359"/>
      <c r="Z48" s="2359"/>
      <c r="AA48" s="2359"/>
      <c r="AB48" s="2359"/>
      <c r="AC48" s="2360"/>
      <c r="AD48" s="2358"/>
      <c r="AE48" s="2359"/>
      <c r="AF48" s="2359"/>
      <c r="AG48" s="2359"/>
      <c r="AH48" s="2359"/>
      <c r="AI48" s="2359"/>
      <c r="AJ48" s="2359"/>
      <c r="AK48" s="2359"/>
      <c r="AL48" s="2360"/>
      <c r="AM48" s="1371" t="s">
        <v>418</v>
      </c>
      <c r="AO48" s="613"/>
      <c r="AP48" s="613" t="str">
        <f>IF(T48="","",T48)</f>
        <v>Группа потребителей</v>
      </c>
      <c r="AQ48" s="613"/>
      <c r="AR48" s="613"/>
      <c r="AS48" s="1268">
        <v>21</v>
      </c>
    </row>
    <row customHeight="1" ht="22.049999999999997">
      <c r="A49" s="1476" t="s">
        <v>175</v>
      </c>
      <c r="B49" s="1476" t="s">
        <v>176</v>
      </c>
      <c r="C49" s="1476" t="s">
        <v>177</v>
      </c>
      <c r="D49" s="1476" t="s">
        <v>178</v>
      </c>
      <c r="E49" s="2372"/>
      <c r="F49" s="2372"/>
      <c r="G49" s="2372"/>
      <c r="H49" s="2372"/>
      <c r="I49" s="2399"/>
      <c r="J49" s="2399"/>
      <c r="K49" s="2369" t="str">
        <f>J48&amp;".1"</f>
        <v>....1.1</v>
      </c>
      <c r="L49" s="1477" t="s">
        <v>419</v>
      </c>
      <c r="P49" s="2370"/>
      <c r="Q49" s="2370"/>
      <c r="R49" s="470">
        <v>1</v>
      </c>
      <c r="S49" s="1449" t="str">
        <f>$K49</f>
        <v>....1.1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458</v>
      </c>
      <c r="AN49" s="624">
        <f>STRCHECKDATE(V50:AL50)</f>
      </c>
      <c r="AO49" s="613"/>
      <c r="AP49" s="613" t="str">
        <f>IF(T49="","",T49)</f>
        <v/>
      </c>
      <c r="AQ49" s="613"/>
      <c r="AR49" s="613"/>
      <c r="AS49" s="1268">
        <v>21</v>
      </c>
    </row>
    <row customHeight="1" ht="1.05">
      <c r="A50" s="1476" t="s">
        <v>175</v>
      </c>
      <c r="B50" s="1476" t="s">
        <v>176</v>
      </c>
      <c r="C50" s="1476" t="s">
        <v>177</v>
      </c>
      <c r="D50" s="1476" t="s">
        <v>178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175</v>
      </c>
      <c r="B51" s="1476" t="s">
        <v>176</v>
      </c>
      <c r="C51" s="1476" t="s">
        <v>177</v>
      </c>
      <c r="D51" s="1476" t="s">
        <v>178</v>
      </c>
      <c r="E51" s="2372"/>
      <c r="F51" s="2372"/>
      <c r="G51" s="2372"/>
      <c r="H51" s="2372"/>
      <c r="I51" s="2399"/>
      <c r="J51" s="2369"/>
      <c r="K51" s="1476"/>
      <c r="L51" s="1477"/>
      <c r="P51" s="2370"/>
      <c r="Q51" s="2370"/>
      <c r="R51" s="469"/>
      <c r="S51" s="1391"/>
      <c r="T51" s="400" t="s">
        <v>421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175</v>
      </c>
      <c r="B52" s="1476" t="s">
        <v>176</v>
      </c>
      <c r="C52" s="1476" t="s">
        <v>177</v>
      </c>
      <c r="D52" s="1476" t="s">
        <v>178</v>
      </c>
      <c r="E52" s="2372"/>
      <c r="F52" s="2372"/>
      <c r="G52" s="2372"/>
      <c r="H52" s="2372"/>
      <c r="I52" s="2369"/>
      <c r="J52" s="1476"/>
      <c r="K52" s="1476"/>
      <c r="L52" s="1477"/>
      <c r="P52" s="2370"/>
      <c r="Q52" s="1444"/>
      <c r="R52" s="469"/>
      <c r="S52" s="1391"/>
      <c r="T52" s="478" t="s">
        <v>422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175</v>
      </c>
      <c r="B53" s="1476" t="s">
        <v>176</v>
      </c>
      <c r="C53" s="1476" t="s">
        <v>177</v>
      </c>
      <c r="D53" s="1476" t="s">
        <v>178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852" customFormat="1" customHeight="1" ht="1.05">
      <c r="A54" s="1456" t="s">
        <v>175</v>
      </c>
      <c r="B54" s="1456" t="s">
        <v>176</v>
      </c>
      <c r="C54" s="1456" t="s">
        <v>177</v>
      </c>
      <c r="D54" s="1427"/>
      <c r="E54" s="2372"/>
      <c r="F54" s="2372"/>
      <c r="G54" s="2371"/>
      <c r="H54" s="1427"/>
      <c r="I54" s="1427"/>
      <c r="J54" s="1427"/>
      <c r="K54" s="1427"/>
      <c r="L54" s="1452"/>
      <c r="M54" s="1428"/>
      <c r="N54" s="1428"/>
      <c r="P54" s="1429"/>
      <c r="Q54" s="1430"/>
      <c r="R54" s="1429"/>
      <c r="S54" s="1435"/>
      <c r="T54" s="1438" t="s">
        <v>424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52" customFormat="1" customHeight="1" ht="1.05">
      <c r="A55" s="1456" t="s">
        <v>175</v>
      </c>
      <c r="B55" s="1456" t="s">
        <v>176</v>
      </c>
      <c r="C55" s="1427"/>
      <c r="D55" s="1427"/>
      <c r="E55" s="2372"/>
      <c r="F55" s="2371"/>
      <c r="G55" s="1427"/>
      <c r="H55" s="1427"/>
      <c r="I55" s="1427"/>
      <c r="J55" s="1427"/>
      <c r="K55" s="1427"/>
      <c r="L55" s="1452"/>
      <c r="M55" s="1434"/>
      <c r="N55" s="143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52" customFormat="1" customHeight="1" ht="1.05">
      <c r="A56" s="1456" t="s">
        <v>175</v>
      </c>
      <c r="B56" s="1456"/>
      <c r="C56" s="1456"/>
      <c r="D56" s="1456"/>
      <c r="E56" s="2371"/>
      <c r="F56" s="1456"/>
      <c r="G56" s="1456"/>
      <c r="H56" s="1456"/>
      <c r="I56" s="1456"/>
      <c r="J56" s="1456"/>
      <c r="K56" s="1456"/>
      <c r="L56" s="1459"/>
      <c r="M56" s="1434"/>
      <c r="N56" s="1434"/>
      <c r="O56" s="631"/>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5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058E1-1A5F-D663-6BD2-340612C51BA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2.00390625" hidden="1" customWidth="1"/>
    <col min="10" max="10" style="5851" width="9.8515625" hidden="1" customWidth="1"/>
    <col min="11" max="11" style="5851" width="11.421875" hidden="1" customWidth="1"/>
    <col min="12" max="12" style="6673" width="19.140625" hidden="1" customWidth="1"/>
    <col min="13" max="14" style="6674" width="12.28125" hidden="1" customWidth="1"/>
    <col min="15" max="15" style="6674" width="23.421875" hidden="1" customWidth="1"/>
    <col min="16" max="16" style="6675" width="3.7109375" hidden="1" customWidth="1"/>
    <col min="17" max="18" style="6676" width="3.00390625" customWidth="1"/>
    <col min="19" max="19" style="6677" width="12.00390625" customWidth="1"/>
    <col min="20" max="20" style="5772" width="31.00390625" customWidth="1"/>
    <col min="21" max="21" style="5772" width="0.140625" customWidth="1"/>
    <col min="22" max="22" style="5772" width="24.7109375" hidden="1" customWidth="1"/>
    <col min="23" max="23" style="5772" width="0.140625" hidden="1" customWidth="1"/>
    <col min="24" max="25" style="5772" width="24.7109375" hidden="1" customWidth="1"/>
    <col min="26" max="26" style="5772" width="11.7109375" hidden="1" customWidth="1"/>
    <col min="27" max="27" style="5772" width="3.7109375" hidden="1" customWidth="1"/>
    <col min="28" max="28" style="5772" width="11.7109375" hidden="1" customWidth="1"/>
    <col min="29" max="29" style="5772" width="8.57421875" hidden="1" customWidth="1"/>
    <col min="30" max="30" style="5772" width="24.7109375" customWidth="1"/>
    <col min="31" max="31" style="5772" width="0.140625" customWidth="1"/>
    <col min="32" max="33" style="5772" width="24.00390625" customWidth="1"/>
    <col min="34" max="34" style="5772" width="11.00390625" customWidth="1"/>
    <col min="35" max="35" style="5772" width="3.7109375" customWidth="1"/>
    <col min="36" max="36" style="5772" width="11.00390625" customWidth="1"/>
    <col min="37" max="37" style="5772" width="8.57421875" hidden="1" customWidth="1"/>
    <col min="38" max="38" style="5772" width="4.00390625" customWidth="1"/>
    <col min="39" max="39" style="5772" width="115.00390625" customWidth="1"/>
    <col min="40" max="44" style="5852" width="10.00390625" customWidth="1"/>
    <col min="45" max="45" style="577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409</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410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411</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412</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413</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416</v>
      </c>
      <c r="M7" s="650"/>
      <c r="N7" s="1479"/>
      <c r="P7" s="2370"/>
      <c r="Q7" s="2370">
        <v>1</v>
      </c>
      <c r="R7" s="1755"/>
      <c r="S7" s="2120">
        <f>$J7</f>
      </c>
      <c r="T7" s="399" t="s">
        <v>417</v>
      </c>
      <c r="U7" s="413"/>
      <c r="V7" s="2418"/>
      <c r="W7" s="2418"/>
      <c r="X7" s="2418"/>
      <c r="Y7" s="2418"/>
      <c r="Z7" s="2418"/>
      <c r="AA7" s="2418"/>
      <c r="AB7" s="2418"/>
      <c r="AC7" s="2418"/>
      <c r="AD7" s="2418"/>
      <c r="AE7" s="2418"/>
      <c r="AF7" s="2418"/>
      <c r="AG7" s="2418"/>
      <c r="AH7" s="2418"/>
      <c r="AI7" s="2418"/>
      <c r="AJ7" s="2418"/>
      <c r="AK7" s="2418"/>
      <c r="AL7" s="2418"/>
      <c r="AM7" s="2123" t="s">
        <v>418</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419</v>
      </c>
      <c r="M8" s="650"/>
      <c r="N8" s="1479"/>
      <c r="O8" s="1479"/>
      <c r="P8" s="2370"/>
      <c r="Q8" s="2370"/>
      <c r="R8" s="470">
        <v>1</v>
      </c>
      <c r="S8" s="2122">
        <f>$K8</f>
      </c>
      <c r="T8" s="2127"/>
      <c r="U8" s="2128"/>
      <c r="V8" s="2129"/>
      <c r="W8" s="1462"/>
      <c r="X8" s="2129"/>
      <c r="Y8" s="2130"/>
      <c r="Z8" s="2419"/>
      <c r="AA8" s="2225" t="s">
        <v>68</v>
      </c>
      <c r="AB8" s="2419"/>
      <c r="AC8" s="2225" t="s">
        <v>68</v>
      </c>
      <c r="AD8" s="2129"/>
      <c r="AE8" s="1462"/>
      <c r="AF8" s="2129"/>
      <c r="AG8" s="2130"/>
      <c r="AH8" s="2419"/>
      <c r="AI8" s="2225" t="s">
        <v>68</v>
      </c>
      <c r="AJ8" s="2419"/>
      <c r="AK8" s="2225" t="s">
        <v>68</v>
      </c>
      <c r="AL8" s="1462"/>
      <c r="AM8" s="2366" t="s">
        <v>420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421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85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5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5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51"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851" customFormat="1" customHeight="1" ht="14.25" hidden="1">
      <c r="L21" s="1442"/>
      <c r="M21" s="1475"/>
      <c r="N21" s="1475"/>
      <c r="O21" s="1475"/>
      <c r="P21" s="1475"/>
      <c r="Q21" s="1484"/>
      <c r="R21" s="1484"/>
      <c r="S21" s="842"/>
      <c r="AC21" s="1479"/>
      <c r="AK21" s="1479"/>
      <c r="AN21" s="624"/>
      <c r="AO21" s="624"/>
      <c r="AP21" s="624"/>
      <c r="AQ21" s="624"/>
      <c r="AR21" s="624"/>
      <c r="AS21" s="1273">
        <v>0</v>
      </c>
    </row>
    <row s="5851"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8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РСО-Алания</v>
      </c>
      <c r="W29" s="2364"/>
      <c r="X29" s="2364"/>
      <c r="Y29" s="2364"/>
      <c r="Z29" s="2364"/>
      <c r="AA29" s="2364"/>
      <c r="AB29" s="2364"/>
      <c r="AC29" s="439"/>
      <c r="AD29" s="2364" t="str">
        <f>IF(TITLE_NAME_OR_PR_CHANGE="",IF(TITLE_NAME_OR_PR="","",TITLE_NAME_OR_PR),TITLE_NAME_OR_PR_CHANGE)</f>
        <v>Региональная служба по тарифам РСО-Алания</v>
      </c>
      <c r="AE29" s="2364"/>
      <c r="AF29" s="2364"/>
      <c r="AG29" s="2364"/>
      <c r="AH29" s="2364"/>
      <c r="AI29" s="2364"/>
      <c r="AJ29" s="2364"/>
      <c r="AK29" s="439"/>
      <c r="AL29" s="439"/>
      <c r="AM29" s="393"/>
      <c r="AN29" s="481"/>
      <c r="AO29" s="481"/>
      <c r="AP29" s="481"/>
      <c r="AQ29" s="481"/>
      <c r="AR29" s="481"/>
      <c r="AS29" s="531">
        <v>0</v>
      </c>
    </row>
    <row s="5987" customFormat="1" customHeight="1" ht="18.75">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45652</v>
      </c>
      <c r="W30" s="2377"/>
      <c r="X30" s="2377"/>
      <c r="Y30" s="2377"/>
      <c r="Z30" s="2377"/>
      <c r="AA30" s="2377"/>
      <c r="AB30" s="2377"/>
      <c r="AC30" s="439"/>
      <c r="AD30" s="2377" t="str">
        <f>IF(TITLE_DATE_PR_CHANGE="",IF(TITLE_DATE_PR="","",TITLE_DATE_PR),TITLE_DATE_PR_CHANGE)</f>
        <v>45652</v>
      </c>
      <c r="AE30" s="2377"/>
      <c r="AF30" s="2377"/>
      <c r="AG30" s="2377"/>
      <c r="AH30" s="2377"/>
      <c r="AI30" s="2377"/>
      <c r="AJ30" s="2377"/>
      <c r="AK30" s="439"/>
      <c r="AL30" s="439"/>
      <c r="AM30" s="393"/>
      <c r="AN30" s="481"/>
      <c r="AO30" s="481"/>
      <c r="AP30" s="481"/>
      <c r="AQ30" s="481"/>
      <c r="AR30" s="481"/>
      <c r="AS30" s="531">
        <v>0</v>
      </c>
    </row>
    <row s="5987" customFormat="1" customHeight="1" ht="18.75">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146</v>
      </c>
      <c r="W31" s="2364"/>
      <c r="X31" s="2364"/>
      <c r="Y31" s="2364"/>
      <c r="Z31" s="2364"/>
      <c r="AA31" s="2364"/>
      <c r="AB31" s="2364"/>
      <c r="AC31" s="439"/>
      <c r="AD31" s="2364" t="str">
        <f>IF(TITLE_NUMBER_PR_CHANGE="",IF(TITLE_NUMBER_PR="","",TITLE_NUMBER_PR),TITLE_NUMBER_PR_CHANGE)</f>
        <v>№ 146</v>
      </c>
      <c r="AE31" s="2364"/>
      <c r="AF31" s="2364"/>
      <c r="AG31" s="2364"/>
      <c r="AH31" s="2364"/>
      <c r="AI31" s="2364"/>
      <c r="AJ31" s="2364"/>
      <c r="AK31" s="439"/>
      <c r="AL31" s="439"/>
      <c r="AM31" s="393"/>
      <c r="AN31" s="481"/>
      <c r="AO31" s="481"/>
      <c r="AP31" s="481"/>
      <c r="AQ31" s="481"/>
      <c r="AR31" s="481"/>
      <c r="AS31" s="531">
        <v>0</v>
      </c>
    </row>
    <row s="598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www.rst.alania.gov.ru</v>
      </c>
      <c r="W32" s="2364"/>
      <c r="X32" s="2364"/>
      <c r="Y32" s="2364"/>
      <c r="Z32" s="2364"/>
      <c r="AA32" s="2364"/>
      <c r="AB32" s="2364"/>
      <c r="AC32" s="439"/>
      <c r="AD32" s="2364" t="str">
        <f>IF(TITLE_IST_PUB_CHANGE="",IF(TITLE_IST_PUB="","",TITLE_IST_PUB),TITLE_IST_PUB_CHANGE)</f>
        <v>www.rst.alania.gov.ru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87"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45652</v>
      </c>
      <c r="W34" s="2377"/>
      <c r="X34" s="2377"/>
      <c r="Y34" s="2377"/>
      <c r="Z34" s="2377"/>
      <c r="AA34" s="2377"/>
      <c r="AB34" s="2377"/>
      <c r="AC34" s="439"/>
      <c r="AD34" s="2377" t="str">
        <f>IF(TITLE_DATE_PR_CHANGE="",IF(TITLE_DATE_PR="","",TITLE_DATE_PR),TITLE_DATE_PR_CHANGE)</f>
        <v>45652</v>
      </c>
      <c r="AE34" s="2377"/>
      <c r="AF34" s="2377"/>
      <c r="AG34" s="2377"/>
      <c r="AH34" s="2377"/>
      <c r="AI34" s="2377"/>
      <c r="AJ34" s="2377"/>
      <c r="AK34" s="439"/>
      <c r="AL34" s="439"/>
      <c r="AM34" s="393"/>
      <c r="AN34" s="481"/>
      <c r="AO34" s="481"/>
      <c r="AP34" s="481"/>
      <c r="AQ34" s="481"/>
      <c r="AR34" s="481"/>
      <c r="AS34" s="531">
        <v>0</v>
      </c>
    </row>
    <row s="5987"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146</v>
      </c>
      <c r="W35" s="2364"/>
      <c r="X35" s="2364"/>
      <c r="Y35" s="2364"/>
      <c r="Z35" s="2364"/>
      <c r="AA35" s="2364"/>
      <c r="AB35" s="2364"/>
      <c r="AC35" s="439"/>
      <c r="AD35" s="2364" t="str">
        <f>IF(TITLE_NUMBER_PR_CHANGE="",IF(TITLE_NUMBER_PR="","",TITLE_NUMBER_PR),TITLE_NUMBER_PR_CHANGE)</f>
        <v>№ 146</v>
      </c>
      <c r="AE35" s="2364"/>
      <c r="AF35" s="2364"/>
      <c r="AG35" s="2364"/>
      <c r="AH35" s="2364"/>
      <c r="AI35" s="2364"/>
      <c r="AJ35" s="2364"/>
      <c r="AK35" s="439"/>
      <c r="AL35" s="439"/>
      <c r="AM35" s="393"/>
      <c r="AN35" s="481"/>
      <c r="AO35" s="481"/>
      <c r="AP35" s="481"/>
      <c r="AQ35" s="481"/>
      <c r="AR35" s="481"/>
      <c r="AS35" s="531">
        <v>0</v>
      </c>
    </row>
    <row s="59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311</v>
      </c>
      <c r="AS38" s="1268">
        <v>14</v>
      </c>
    </row>
    <row customHeight="1" ht="14.699999999999998">
      <c r="Q39" s="489"/>
      <c r="R39" s="489"/>
      <c r="S39" s="2386" t="s">
        <v>90</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c r="X40" s="2375" t="s">
        <v>443</v>
      </c>
      <c r="Y40" s="2376"/>
      <c r="Z40" s="2375" t="s">
        <v>444</v>
      </c>
      <c r="AA40" s="2382"/>
      <c r="AB40" s="2376"/>
      <c r="AC40" s="2391"/>
      <c r="AD40" s="2373" t="s">
        <v>457</v>
      </c>
      <c r="AE40" s="2396"/>
      <c r="AF40" s="2375" t="s">
        <v>443</v>
      </c>
      <c r="AG40" s="2376"/>
      <c r="AH40" s="2375" t="s">
        <v>444</v>
      </c>
      <c r="AI40" s="2382"/>
      <c r="AJ40" s="2376"/>
      <c r="AK40" s="2391"/>
      <c r="AL40" s="2394"/>
      <c r="AM40" s="2240"/>
      <c r="AS40" s="1268">
        <v>34</v>
      </c>
    </row>
    <row customHeight="1" ht="35.699999999999996">
      <c r="A41" s="1483"/>
      <c r="B41" s="1483" t="s">
        <v>142</v>
      </c>
      <c r="C41" s="1483" t="s">
        <v>143</v>
      </c>
      <c r="D41" s="1483" t="s">
        <v>144</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643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117</v>
      </c>
      <c r="T42" s="1368" t="s">
        <v>105</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408</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410</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411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412</v>
      </c>
      <c r="AO46" s="613"/>
      <c r="AP46" s="613" t="str">
        <f>IF(T46="","",T46)</f>
        <v>Источник тепловой энергии  </v>
      </c>
      <c r="AQ46" s="613"/>
      <c r="AR46" s="613"/>
      <c r="AS46" s="1268">
        <v>21</v>
      </c>
    </row>
    <row s="5852" customFormat="1" customHeight="1" ht="0">
      <c r="A47" s="1456" t="s">
        <v>187</v>
      </c>
      <c r="B47" s="1456" t="s">
        <v>188</v>
      </c>
      <c r="C47" s="1456" t="s">
        <v>189</v>
      </c>
      <c r="D47" s="1456" t="s">
        <v>190</v>
      </c>
      <c r="E47" s="2372"/>
      <c r="F47" s="2372"/>
      <c r="G47" s="2372"/>
      <c r="H47" s="2372"/>
      <c r="I47" s="2369" t="str">
        <f>S46&amp;".1"</f>
        <v>....1</v>
      </c>
      <c r="J47" s="1456"/>
      <c r="K47" s="1456"/>
      <c r="L47" s="1459" t="s">
        <v>413</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416</v>
      </c>
      <c r="P48" s="2370"/>
      <c r="Q48" s="2370">
        <v>1</v>
      </c>
      <c r="R48" s="470"/>
      <c r="S48" s="1449" t="str">
        <f>$J48</f>
        <v>....1</v>
      </c>
      <c r="T48" s="399" t="s">
        <v>417</v>
      </c>
      <c r="U48" s="413"/>
      <c r="V48" s="2358"/>
      <c r="W48" s="2359"/>
      <c r="X48" s="2359"/>
      <c r="Y48" s="2359"/>
      <c r="Z48" s="2359"/>
      <c r="AA48" s="2359"/>
      <c r="AB48" s="2359"/>
      <c r="AC48" s="2360"/>
      <c r="AD48" s="2358"/>
      <c r="AE48" s="2359"/>
      <c r="AF48" s="2359"/>
      <c r="AG48" s="2359"/>
      <c r="AH48" s="2359"/>
      <c r="AI48" s="2359"/>
      <c r="AJ48" s="2359"/>
      <c r="AK48" s="2359"/>
      <c r="AL48" s="2360"/>
      <c r="AM48" s="1371" t="s">
        <v>418</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419</v>
      </c>
      <c r="P49" s="2370"/>
      <c r="Q49" s="2370"/>
      <c r="R49" s="470">
        <v>1</v>
      </c>
      <c r="S49" s="1449" t="str">
        <f>$K49</f>
        <v>....1.1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458</v>
      </c>
      <c r="AN49" s="624">
        <f>STRCHECKDATE(V50:AL50)</f>
      </c>
      <c r="AO49" s="613"/>
      <c r="AP49" s="613" t="str">
        <f>IF(T49="","",T49)</f>
        <v/>
      </c>
      <c r="AQ49" s="613"/>
      <c r="AR49" s="613"/>
      <c r="AS49" s="1268">
        <v>21</v>
      </c>
    </row>
    <row customHeight="1" ht="1.05">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421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422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852" customFormat="1" customHeight="1" ht="1.05">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424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852" customFormat="1" customHeight="1" ht="1.05">
      <c r="A55" s="1456" t="s">
        <v>187</v>
      </c>
      <c r="B55" s="1456" t="s">
        <v>188</v>
      </c>
      <c r="C55" s="1427"/>
      <c r="D55" s="1427"/>
      <c r="E55" s="2372"/>
      <c r="F55" s="2371"/>
      <c r="G55" s="1427"/>
      <c r="H55" s="1427"/>
      <c r="I55" s="1427"/>
      <c r="J55" s="1427"/>
      <c r="K55" s="1427"/>
      <c r="L55" s="1452"/>
      <c r="M55" s="1434"/>
      <c r="N55" s="143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852" customFormat="1" customHeight="1" ht="1.05">
      <c r="A56" s="1456" t="s">
        <v>187</v>
      </c>
      <c r="B56" s="1456"/>
      <c r="C56" s="1456"/>
      <c r="D56" s="1456"/>
      <c r="E56" s="2371"/>
      <c r="F56" s="1456"/>
      <c r="G56" s="1456"/>
      <c r="H56" s="1456"/>
      <c r="I56" s="1456"/>
      <c r="J56" s="1456"/>
      <c r="K56" s="1456"/>
      <c r="L56" s="1459"/>
      <c r="M56" s="1434"/>
      <c r="N56" s="1434"/>
      <c r="O56" s="631"/>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85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C25C3-1006-4ED4-6799-9022F2353E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2.00390625" hidden="1" customWidth="1"/>
    <col min="10" max="10" style="5851" width="9.8515625" hidden="1" customWidth="1"/>
    <col min="11" max="11" style="5851" width="11.421875" hidden="1" customWidth="1"/>
    <col min="12" max="12" style="6673" width="19.140625" hidden="1" customWidth="1"/>
    <col min="13" max="14" style="6674" width="12.28125" hidden="1" customWidth="1"/>
    <col min="15" max="15" style="6674" width="23.421875" hidden="1" customWidth="1"/>
    <col min="16" max="16" style="6675" width="3.7109375" hidden="1" customWidth="1"/>
    <col min="17" max="18" style="6676" width="3.00390625" customWidth="1"/>
    <col min="19" max="19" style="6677" width="12.00390625" customWidth="1"/>
    <col min="20" max="20" style="5772" width="31.00390625" customWidth="1"/>
    <col min="21" max="21" style="5772" width="0.140625" customWidth="1"/>
    <col min="22" max="22" style="5772" width="24.7109375" hidden="1" customWidth="1"/>
    <col min="23" max="23" style="5772" width="0.140625" hidden="1" customWidth="1"/>
    <col min="24" max="25" style="5772" width="24.7109375" hidden="1" customWidth="1"/>
    <col min="26" max="26" style="5772" width="11.7109375" hidden="1" customWidth="1"/>
    <col min="27" max="27" style="5772" width="3.7109375" hidden="1" customWidth="1"/>
    <col min="28" max="28" style="5772" width="11.7109375" hidden="1" customWidth="1"/>
    <col min="29" max="29" style="5772" width="8.57421875" hidden="1" customWidth="1"/>
    <col min="30" max="30" style="5772" width="24.7109375" customWidth="1"/>
    <col min="31" max="31" style="5772" width="0.140625" customWidth="1"/>
    <col min="32" max="33" style="5772" width="24.00390625" customWidth="1"/>
    <col min="34" max="34" style="5772" width="11.00390625" customWidth="1"/>
    <col min="35" max="35" style="5772" width="3.7109375" customWidth="1"/>
    <col min="36" max="36" style="5772" width="11.00390625" customWidth="1"/>
    <col min="37" max="37" style="5772" width="8.57421875" hidden="1" customWidth="1"/>
    <col min="38" max="38" style="5772" width="4.00390625" customWidth="1"/>
    <col min="39" max="39" style="5772" width="115.00390625" customWidth="1"/>
    <col min="40" max="44" style="5852" width="10.00390625" customWidth="1"/>
    <col min="45" max="45" style="577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410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411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412</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413</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416</v>
      </c>
      <c r="M7" s="650"/>
      <c r="N7" s="1479"/>
      <c r="P7" s="2370"/>
      <c r="Q7" s="2370">
        <v>1</v>
      </c>
      <c r="R7" s="470"/>
      <c r="S7" s="1449">
        <f>$J7</f>
      </c>
      <c r="T7" s="399" t="s">
        <v>417</v>
      </c>
      <c r="U7" s="413"/>
      <c r="V7" s="2358"/>
      <c r="W7" s="2359"/>
      <c r="X7" s="2359"/>
      <c r="Y7" s="2359"/>
      <c r="Z7" s="2359"/>
      <c r="AA7" s="2359"/>
      <c r="AB7" s="2359"/>
      <c r="AC7" s="2360"/>
      <c r="AD7" s="2358"/>
      <c r="AE7" s="2359"/>
      <c r="AF7" s="2359"/>
      <c r="AG7" s="2359"/>
      <c r="AH7" s="2359"/>
      <c r="AI7" s="2359"/>
      <c r="AJ7" s="2359"/>
      <c r="AK7" s="2359"/>
      <c r="AL7" s="2360"/>
      <c r="AM7" s="1371" t="s">
        <v>418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419</v>
      </c>
      <c r="M8" s="650"/>
      <c r="N8" s="1479"/>
      <c r="O8" s="1479"/>
      <c r="P8" s="2370"/>
      <c r="Q8" s="2370"/>
      <c r="R8" s="470">
        <v>1</v>
      </c>
      <c r="S8" s="1449">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420</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421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85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424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85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236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85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237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851"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851" customFormat="1" customHeight="1" ht="14.25" hidden="1">
      <c r="L21" s="1442"/>
      <c r="M21" s="1475"/>
      <c r="N21" s="1475"/>
      <c r="O21" s="1475"/>
      <c r="P21" s="1475"/>
      <c r="Q21" s="1484"/>
      <c r="R21" s="1484"/>
      <c r="S21" s="842"/>
      <c r="AC21" s="1479"/>
      <c r="AK21" s="1479"/>
      <c r="AN21" s="624"/>
      <c r="AO21" s="624"/>
      <c r="AP21" s="624"/>
      <c r="AQ21" s="624"/>
      <c r="AR21" s="624"/>
      <c r="AS21" s="1273">
        <v>0</v>
      </c>
    </row>
    <row s="5851"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98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РСО-Алания</v>
      </c>
      <c r="W29" s="2364"/>
      <c r="X29" s="2364"/>
      <c r="Y29" s="2364"/>
      <c r="Z29" s="2364"/>
      <c r="AA29" s="2364"/>
      <c r="AB29" s="2364"/>
      <c r="AC29" s="439"/>
      <c r="AD29" s="2364" t="str">
        <f>IF(TITLE_NAME_OR_PR_CHANGE="",IF(TITLE_NAME_OR_PR="","",TITLE_NAME_OR_PR),TITLE_NAME_OR_PR_CHANGE)</f>
        <v>Региональная служба по тарифам РСО-Алания</v>
      </c>
      <c r="AE29" s="2364"/>
      <c r="AF29" s="2364"/>
      <c r="AG29" s="2364"/>
      <c r="AH29" s="2364"/>
      <c r="AI29" s="2364"/>
      <c r="AJ29" s="2364"/>
      <c r="AK29" s="439"/>
      <c r="AL29" s="439"/>
      <c r="AM29" s="393"/>
      <c r="AN29" s="481"/>
      <c r="AO29" s="481"/>
      <c r="AP29" s="481"/>
      <c r="AQ29" s="481"/>
      <c r="AR29" s="481"/>
      <c r="AS29" s="531">
        <v>0</v>
      </c>
    </row>
    <row s="5987" customFormat="1" customHeight="1" ht="18.75">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45652</v>
      </c>
      <c r="W30" s="2377"/>
      <c r="X30" s="2377"/>
      <c r="Y30" s="2377"/>
      <c r="Z30" s="2377"/>
      <c r="AA30" s="2377"/>
      <c r="AB30" s="2377"/>
      <c r="AC30" s="439"/>
      <c r="AD30" s="2377" t="str">
        <f>IF(TITLE_DATE_PR_CHANGE="",IF(TITLE_DATE_PR="","",TITLE_DATE_PR),TITLE_DATE_PR_CHANGE)</f>
        <v>45652</v>
      </c>
      <c r="AE30" s="2377"/>
      <c r="AF30" s="2377"/>
      <c r="AG30" s="2377"/>
      <c r="AH30" s="2377"/>
      <c r="AI30" s="2377"/>
      <c r="AJ30" s="2377"/>
      <c r="AK30" s="439"/>
      <c r="AL30" s="439"/>
      <c r="AM30" s="393"/>
      <c r="AN30" s="481"/>
      <c r="AO30" s="481"/>
      <c r="AP30" s="481"/>
      <c r="AQ30" s="481"/>
      <c r="AR30" s="481"/>
      <c r="AS30" s="531">
        <v>0</v>
      </c>
    </row>
    <row s="5987" customFormat="1" customHeight="1" ht="18.75">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146</v>
      </c>
      <c r="W31" s="2364"/>
      <c r="X31" s="2364"/>
      <c r="Y31" s="2364"/>
      <c r="Z31" s="2364"/>
      <c r="AA31" s="2364"/>
      <c r="AB31" s="2364"/>
      <c r="AC31" s="439"/>
      <c r="AD31" s="2364" t="str">
        <f>IF(TITLE_NUMBER_PR_CHANGE="",IF(TITLE_NUMBER_PR="","",TITLE_NUMBER_PR),TITLE_NUMBER_PR_CHANGE)</f>
        <v>№ 146</v>
      </c>
      <c r="AE31" s="2364"/>
      <c r="AF31" s="2364"/>
      <c r="AG31" s="2364"/>
      <c r="AH31" s="2364"/>
      <c r="AI31" s="2364"/>
      <c r="AJ31" s="2364"/>
      <c r="AK31" s="439"/>
      <c r="AL31" s="439"/>
      <c r="AM31" s="393"/>
      <c r="AN31" s="481"/>
      <c r="AO31" s="481"/>
      <c r="AP31" s="481"/>
      <c r="AQ31" s="481"/>
      <c r="AR31" s="481"/>
      <c r="AS31" s="531">
        <v>0</v>
      </c>
    </row>
    <row s="598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www.rst.alania.gov.ru</v>
      </c>
      <c r="W32" s="2364"/>
      <c r="X32" s="2364"/>
      <c r="Y32" s="2364"/>
      <c r="Z32" s="2364"/>
      <c r="AA32" s="2364"/>
      <c r="AB32" s="2364"/>
      <c r="AC32" s="439"/>
      <c r="AD32" s="2364" t="str">
        <f>IF(TITLE_IST_PUB_CHANGE="",IF(TITLE_IST_PUB="","",TITLE_IST_PUB),TITLE_IST_PUB_CHANGE)</f>
        <v>www.rst.alania.gov.ru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987"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45652</v>
      </c>
      <c r="W34" s="2377"/>
      <c r="X34" s="2377"/>
      <c r="Y34" s="2377"/>
      <c r="Z34" s="2377"/>
      <c r="AA34" s="2377"/>
      <c r="AB34" s="2377"/>
      <c r="AC34" s="439"/>
      <c r="AD34" s="2377" t="str">
        <f>IF(TITLE_DATE_PR_CHANGE="",IF(TITLE_DATE_PR="","",TITLE_DATE_PR),TITLE_DATE_PR_CHANGE)</f>
        <v>45652</v>
      </c>
      <c r="AE34" s="2377"/>
      <c r="AF34" s="2377"/>
      <c r="AG34" s="2377"/>
      <c r="AH34" s="2377"/>
      <c r="AI34" s="2377"/>
      <c r="AJ34" s="2377"/>
      <c r="AK34" s="439"/>
      <c r="AL34" s="439"/>
      <c r="AM34" s="393"/>
      <c r="AN34" s="481"/>
      <c r="AO34" s="481"/>
      <c r="AP34" s="481"/>
      <c r="AQ34" s="481"/>
      <c r="AR34" s="481"/>
      <c r="AS34" s="531">
        <v>0</v>
      </c>
    </row>
    <row s="5987" customFormat="1" customHeight="1" ht="25.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146</v>
      </c>
      <c r="W35" s="2364"/>
      <c r="X35" s="2364"/>
      <c r="Y35" s="2364"/>
      <c r="Z35" s="2364"/>
      <c r="AA35" s="2364"/>
      <c r="AB35" s="2364"/>
      <c r="AC35" s="439"/>
      <c r="AD35" s="2364" t="str">
        <f>IF(TITLE_NUMBER_PR_CHANGE="",IF(TITLE_NUMBER_PR="","",TITLE_NUMBER_PR),TITLE_NUMBER_PR_CHANGE)</f>
        <v>№ 146</v>
      </c>
      <c r="AE35" s="2364"/>
      <c r="AF35" s="2364"/>
      <c r="AG35" s="2364"/>
      <c r="AH35" s="2364"/>
      <c r="AI35" s="2364"/>
      <c r="AJ35" s="2364"/>
      <c r="AK35" s="439"/>
      <c r="AL35" s="439"/>
      <c r="AM35" s="393"/>
      <c r="AN35" s="481"/>
      <c r="AO35" s="481"/>
      <c r="AP35" s="481"/>
      <c r="AQ35" s="481"/>
      <c r="AR35" s="481"/>
      <c r="AS35" s="531">
        <v>0</v>
      </c>
    </row>
    <row s="59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310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311</v>
      </c>
      <c r="AS38" s="1268">
        <v>14</v>
      </c>
    </row>
    <row customHeight="1" ht="14.699999999999998">
      <c r="Q39" s="489"/>
      <c r="R39" s="489"/>
      <c r="S39" s="2386" t="s">
        <v>90</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c r="X40" s="2375" t="s">
        <v>443</v>
      </c>
      <c r="Y40" s="2376"/>
      <c r="Z40" s="2375" t="s">
        <v>444</v>
      </c>
      <c r="AA40" s="2382"/>
      <c r="AB40" s="2376"/>
      <c r="AC40" s="2391"/>
      <c r="AD40" s="2373" t="s">
        <v>457</v>
      </c>
      <c r="AE40" s="2396"/>
      <c r="AF40" s="2375" t="s">
        <v>443</v>
      </c>
      <c r="AG40" s="2376"/>
      <c r="AH40" s="2375" t="s">
        <v>444</v>
      </c>
      <c r="AI40" s="2382"/>
      <c r="AJ40" s="2376"/>
      <c r="AK40" s="2391"/>
      <c r="AL40" s="2394"/>
      <c r="AM40" s="2240"/>
      <c r="AS40" s="1268">
        <v>34</v>
      </c>
    </row>
    <row customHeight="1" ht="35.699999999999996">
      <c r="A41" s="1483"/>
      <c r="B41" s="1483" t="s">
        <v>142</v>
      </c>
      <c r="C41" s="1483" t="s">
        <v>143</v>
      </c>
      <c r="D41" s="1483" t="s">
        <v>144</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643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117</v>
      </c>
      <c r="T42" s="1368" t="s">
        <v>105</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408</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410</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411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412</v>
      </c>
      <c r="AO46" s="613"/>
      <c r="AP46" s="613" t="str">
        <f>IF(T46="","",T46)</f>
        <v>Источник тепловой энергии  </v>
      </c>
      <c r="AQ46" s="613"/>
      <c r="AR46" s="613"/>
      <c r="AS46" s="1268">
        <v>21</v>
      </c>
    </row>
    <row s="5852" customFormat="1" customHeight="1" ht="0">
      <c r="A47" s="1456" t="s">
        <v>193</v>
      </c>
      <c r="B47" s="1456" t="s">
        <v>194</v>
      </c>
      <c r="C47" s="1456" t="s">
        <v>195</v>
      </c>
      <c r="D47" s="1456" t="s">
        <v>196</v>
      </c>
      <c r="E47" s="2372"/>
      <c r="F47" s="2372"/>
      <c r="G47" s="2372"/>
      <c r="H47" s="2372"/>
      <c r="I47" s="2369" t="str">
        <f>S46&amp;".1"</f>
        <v>....1</v>
      </c>
      <c r="J47" s="1456"/>
      <c r="K47" s="1456"/>
      <c r="L47" s="1459" t="s">
        <v>413</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193</v>
      </c>
      <c r="B48" s="1476" t="s">
        <v>194</v>
      </c>
      <c r="C48" s="1476" t="s">
        <v>195</v>
      </c>
      <c r="D48" s="1476" t="s">
        <v>196</v>
      </c>
      <c r="E48" s="2372"/>
      <c r="F48" s="2372"/>
      <c r="G48" s="2372"/>
      <c r="H48" s="2372"/>
      <c r="I48" s="2399"/>
      <c r="J48" s="2369" t="str">
        <f>S46&amp;".1"</f>
        <v>....1</v>
      </c>
      <c r="K48" s="1476"/>
      <c r="L48" s="1477" t="s">
        <v>416</v>
      </c>
      <c r="P48" s="2370"/>
      <c r="Q48" s="2370">
        <v>1</v>
      </c>
      <c r="R48" s="470"/>
      <c r="S48" s="1449" t="str">
        <f>$J48</f>
        <v>....1</v>
      </c>
      <c r="T48" s="399" t="s">
        <v>417</v>
      </c>
      <c r="U48" s="413"/>
      <c r="V48" s="2358"/>
      <c r="W48" s="2359"/>
      <c r="X48" s="2359"/>
      <c r="Y48" s="2359"/>
      <c r="Z48" s="2359"/>
      <c r="AA48" s="2359"/>
      <c r="AB48" s="2359"/>
      <c r="AC48" s="2360"/>
      <c r="AD48" s="2358"/>
      <c r="AE48" s="2359"/>
      <c r="AF48" s="2359"/>
      <c r="AG48" s="2359"/>
      <c r="AH48" s="2359"/>
      <c r="AI48" s="2359"/>
      <c r="AJ48" s="2359"/>
      <c r="AK48" s="2359"/>
      <c r="AL48" s="2360"/>
      <c r="AM48" s="1371" t="s">
        <v>418</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v>
      </c>
      <c r="L49" s="1477" t="s">
        <v>419</v>
      </c>
      <c r="P49" s="2370"/>
      <c r="Q49" s="2370"/>
      <c r="R49" s="470">
        <v>1</v>
      </c>
      <c r="S49" s="1449" t="str">
        <f>$K49</f>
        <v>....1.1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458</v>
      </c>
      <c r="AN49" s="624">
        <f>STRCHECKDATE(V50:AL50)</f>
      </c>
      <c r="AO49" s="613"/>
      <c r="AP49" s="613" t="str">
        <f>IF(T49="","",T49)</f>
        <v/>
      </c>
      <c r="AQ49" s="613"/>
      <c r="AR49" s="613"/>
      <c r="AS49" s="1268">
        <v>21</v>
      </c>
    </row>
    <row customHeight="1" ht="0">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0" t="s">
        <v>421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78" t="s">
        <v>422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852" customFormat="1" customHeight="1" ht="0">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424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852" customFormat="1" customHeight="1" ht="0">
      <c r="A55" s="1456" t="s">
        <v>193</v>
      </c>
      <c r="B55" s="1456" t="s">
        <v>194</v>
      </c>
      <c r="C55" s="1427"/>
      <c r="D55" s="1427"/>
      <c r="E55" s="2372"/>
      <c r="F55" s="2371"/>
      <c r="G55" s="1427"/>
      <c r="H55" s="1427"/>
      <c r="I55" s="1427"/>
      <c r="J55" s="1427"/>
      <c r="K55" s="1427"/>
      <c r="L55" s="1452"/>
      <c r="M55" s="1434"/>
      <c r="N55" s="143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852" customFormat="1" customHeight="1" ht="0">
      <c r="A56" s="1456" t="s">
        <v>193</v>
      </c>
      <c r="B56" s="1456"/>
      <c r="C56" s="1456"/>
      <c r="D56" s="1456"/>
      <c r="E56" s="2371"/>
      <c r="F56" s="1456"/>
      <c r="G56" s="1456"/>
      <c r="H56" s="1456"/>
      <c r="I56" s="1456"/>
      <c r="J56" s="1456"/>
      <c r="K56" s="1456"/>
      <c r="L56" s="1459"/>
      <c r="M56" s="1434"/>
      <c r="N56" s="1434"/>
      <c r="O56" s="631"/>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85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43EF4-43BA-C772-249D-FC6948A1AD1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772" width="10.57421875" hidden="1"/>
    <col min="2" max="2" style="5772" width="11.00390625" hidden="1" customWidth="1"/>
    <col min="3" max="3" style="5772" width="10.57421875" hidden="1"/>
    <col min="4" max="4" style="5772" width="11.8515625" hidden="1" customWidth="1"/>
    <col min="5" max="5" style="5772" width="10.00390625" hidden="1" customWidth="1"/>
    <col min="6" max="6" style="5772" width="8.7109375" hidden="1" customWidth="1"/>
    <col min="7" max="7" style="5772" width="7.57421875" hidden="1" customWidth="1"/>
    <col min="8" max="8" style="5772" width="11.421875" hidden="1" customWidth="1"/>
    <col min="9" max="9" style="5772" width="12.00390625" hidden="1" customWidth="1"/>
    <col min="10" max="10" style="5772" width="9.8515625" hidden="1" customWidth="1"/>
    <col min="11" max="12" style="5772" width="11.421875" hidden="1" customWidth="1"/>
    <col min="13" max="13" style="5849" width="19.140625" hidden="1" customWidth="1"/>
    <col min="14" max="15" style="6675" width="12.28125" hidden="1" customWidth="1"/>
    <col min="16" max="16" style="6675" width="23.421875" hidden="1" customWidth="1"/>
    <col min="17" max="17" style="6675" width="3.7109375" hidden="1" customWidth="1"/>
    <col min="18" max="20" style="6676" width="3.00390625" customWidth="1"/>
    <col min="21" max="21" style="6677" width="12.00390625" customWidth="1"/>
    <col min="22" max="22" style="5772" width="31.00390625" customWidth="1"/>
    <col min="23" max="23" style="5772" width="0.140625" customWidth="1"/>
    <col min="24" max="28" style="5772" width="21.7109375" hidden="1" customWidth="1"/>
    <col min="29" max="29" style="5772" width="11.7109375" hidden="1" customWidth="1"/>
    <col min="30" max="30" style="5772" width="3.7109375" hidden="1" customWidth="1"/>
    <col min="31" max="31" style="5772" width="11.7109375" hidden="1" customWidth="1"/>
    <col min="32" max="32" style="5772" width="8.57421875" hidden="1" customWidth="1"/>
    <col min="33" max="33" style="5772" width="21.7109375" customWidth="1"/>
    <col min="34" max="37" style="5772" width="21.00390625" customWidth="1"/>
    <col min="38" max="38" style="5772" width="11.00390625" customWidth="1"/>
    <col min="39" max="39" style="5772" width="3.7109375" customWidth="1"/>
    <col min="40" max="40" style="5772" width="11.00390625" customWidth="1"/>
    <col min="41" max="41" style="5772" width="8.57421875" hidden="1" customWidth="1"/>
    <col min="42" max="42" style="5772" width="4.00390625" customWidth="1"/>
    <col min="43" max="43" style="5772" width="115.00390625" customWidth="1"/>
    <col min="44" max="48" style="5852" width="10.00390625" customWidth="1"/>
    <col min="49" max="49" style="577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130</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406</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407</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408</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409</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410</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411</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412</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413</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416</v>
      </c>
      <c r="N7" s="622"/>
      <c r="O7" s="440"/>
      <c r="Q7" s="2370"/>
      <c r="R7" s="2370">
        <v>1</v>
      </c>
      <c r="S7" s="631"/>
      <c r="T7" s="470"/>
      <c r="U7" s="1449">
        <f>$J7</f>
      </c>
      <c r="V7" s="399" t="s">
        <v>417</v>
      </c>
      <c r="W7" s="413"/>
      <c r="X7" s="2358"/>
      <c r="Y7" s="2359"/>
      <c r="Z7" s="2359"/>
      <c r="AA7" s="2359"/>
      <c r="AB7" s="2359"/>
      <c r="AC7" s="2348"/>
      <c r="AD7" s="2348"/>
      <c r="AE7" s="2348"/>
      <c r="AF7" s="2421"/>
      <c r="AG7" s="2358"/>
      <c r="AH7" s="2359"/>
      <c r="AI7" s="2359"/>
      <c r="AJ7" s="2359"/>
      <c r="AK7" s="2359"/>
      <c r="AL7" s="2359"/>
      <c r="AM7" s="2359"/>
      <c r="AN7" s="2359"/>
      <c r="AO7" s="2359"/>
      <c r="AP7" s="2360"/>
      <c r="AQ7" s="1371" t="s">
        <v>418</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419</v>
      </c>
      <c r="N8" s="622"/>
      <c r="O8" s="440"/>
      <c r="P8" s="440"/>
      <c r="Q8" s="2370"/>
      <c r="R8" s="2370"/>
      <c r="S8" s="2370">
        <v>1</v>
      </c>
      <c r="T8" s="470"/>
      <c r="U8" s="1449">
        <f>$K8</f>
      </c>
      <c r="V8" s="1460"/>
      <c r="W8" s="413"/>
      <c r="X8" s="864"/>
      <c r="Y8" s="864"/>
      <c r="Z8" s="864"/>
      <c r="AA8" s="864"/>
      <c r="AB8" s="1518"/>
      <c r="AC8" s="2378"/>
      <c r="AD8" s="2220" t="s">
        <v>68</v>
      </c>
      <c r="AE8" s="2378"/>
      <c r="AF8" s="2220" t="s">
        <v>68</v>
      </c>
      <c r="AG8" s="1520"/>
      <c r="AH8" s="864"/>
      <c r="AI8" s="864"/>
      <c r="AJ8" s="864"/>
      <c r="AK8" s="1370"/>
      <c r="AL8" s="2378"/>
      <c r="AM8" s="2220" t="s">
        <v>68</v>
      </c>
      <c r="AN8" s="2378"/>
      <c r="AO8" s="2220" t="s">
        <v>68</v>
      </c>
      <c r="AP8" s="438"/>
      <c r="AQ8" s="1420" t="s">
        <v>459</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460</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461</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421</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422</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85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424</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85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236</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85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237</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68</v>
      </c>
      <c r="AN19" s="2380"/>
      <c r="AO19" s="2381" t="s">
        <v>68</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851" customFormat="1" customHeight="1" ht="22.5" hidden="1">
      <c r="A24" s="1268"/>
      <c r="B24" s="1268"/>
      <c r="C24" s="1268"/>
      <c r="D24" s="1268"/>
      <c r="E24" s="1268"/>
      <c r="F24" s="1268"/>
      <c r="G24" s="1268"/>
      <c r="H24" s="1268"/>
      <c r="I24" s="1268"/>
      <c r="J24" s="1268"/>
      <c r="K24" s="1268"/>
      <c r="L24" s="1268"/>
      <c r="M24" s="1440"/>
      <c r="N24" s="1441"/>
      <c r="O24" s="1441"/>
      <c r="P24" s="1458" t="s">
        <v>425</v>
      </c>
      <c r="Q24" s="1475"/>
      <c r="R24" s="1484"/>
      <c r="S24" s="1484"/>
      <c r="T24" s="1484"/>
      <c r="U24" s="842"/>
      <c r="AC24" s="1480"/>
      <c r="AE24" s="1480"/>
      <c r="AF24" s="1479"/>
      <c r="AL24" s="1480"/>
      <c r="AN24" s="1480"/>
      <c r="AO24" s="1479"/>
      <c r="AR24" s="624"/>
      <c r="AS24" s="624"/>
      <c r="AT24" s="624"/>
      <c r="AU24" s="624"/>
      <c r="AV24" s="624"/>
      <c r="AW24" s="1273">
        <v>0</v>
      </c>
    </row>
    <row s="585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851" customFormat="1" customHeight="1" ht="14.25" hidden="1">
      <c r="A26" s="1268"/>
      <c r="B26" s="1268"/>
      <c r="C26" s="1268"/>
      <c r="D26" s="1268"/>
      <c r="E26" s="1268"/>
      <c r="F26" s="1268"/>
      <c r="G26" s="1268"/>
      <c r="H26" s="1268"/>
      <c r="I26" s="1268"/>
      <c r="J26" s="1268"/>
      <c r="K26" s="1268"/>
      <c r="L26" s="1268"/>
      <c r="M26" s="1440"/>
      <c r="N26" s="1441"/>
      <c r="O26" s="1441"/>
      <c r="P26" s="1423" t="s">
        <v>426</v>
      </c>
      <c r="Q26" s="1475"/>
      <c r="R26" s="1484"/>
      <c r="S26" s="1484"/>
      <c r="T26" s="1484"/>
      <c r="U26" s="842"/>
      <c r="V26" s="1273" t="s">
        <v>427</v>
      </c>
      <c r="AD26" s="299" t="s">
        <v>428</v>
      </c>
      <c r="AF26" s="299" t="s">
        <v>429</v>
      </c>
      <c r="AG26" s="1273" t="s">
        <v>427</v>
      </c>
      <c r="AM26" s="299" t="s">
        <v>430</v>
      </c>
      <c r="AO26" s="299" t="s">
        <v>429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987"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Региональная служба по тарифам РСО-Алания</v>
      </c>
      <c r="Y33" s="2364"/>
      <c r="Z33" s="2364"/>
      <c r="AA33" s="2364"/>
      <c r="AB33" s="2364"/>
      <c r="AC33" s="2364"/>
      <c r="AD33" s="2364"/>
      <c r="AE33" s="2364"/>
      <c r="AF33" s="439"/>
      <c r="AG33" s="2364" t="str">
        <f>IF(TITLE_NAME_OR_PR_CHANGE="",IF(TITLE_NAME_OR_PR="","",TITLE_NAME_OR_PR),TITLE_NAME_OR_PR_CHANGE)</f>
        <v>Региональная служба по тарифам РСО-Алания</v>
      </c>
      <c r="AH33" s="2364"/>
      <c r="AI33" s="2364"/>
      <c r="AJ33" s="2364"/>
      <c r="AK33" s="2364"/>
      <c r="AL33" s="2364"/>
      <c r="AM33" s="2364"/>
      <c r="AN33" s="2364"/>
      <c r="AO33" s="439"/>
      <c r="AP33" s="439"/>
      <c r="AQ33" s="393"/>
      <c r="AR33" s="481"/>
      <c r="AS33" s="481"/>
      <c r="AT33" s="481"/>
      <c r="AU33" s="481"/>
      <c r="AV33" s="481"/>
      <c r="AW33" s="531">
        <v>0</v>
      </c>
    </row>
    <row s="5987" customFormat="1" customHeight="1" ht="18.75">
      <c r="A34" s="1361"/>
      <c r="B34" s="1361"/>
      <c r="C34" s="1361"/>
      <c r="D34" s="1361"/>
      <c r="E34" s="1361"/>
      <c r="F34" s="1361"/>
      <c r="G34" s="1361"/>
      <c r="H34" s="1361"/>
      <c r="I34" s="1361"/>
      <c r="J34" s="1361"/>
      <c r="K34" s="1361"/>
      <c r="L34" s="1361"/>
      <c r="M34" s="1493"/>
      <c r="N34" s="1361"/>
      <c r="O34" s="1361"/>
      <c r="P34" s="1361"/>
      <c r="U34" s="2363" t="s">
        <v>431</v>
      </c>
      <c r="V34" s="2363"/>
      <c r="W34" s="1485"/>
      <c r="X34" s="2377" t="str">
        <f>IF(TITLE_DATE_PR_CHANGE="",IF(TITLE_DATE_PR="","",TITLE_DATE_PR),TITLE_DATE_PR_CHANGE)</f>
        <v>45652</v>
      </c>
      <c r="Y34" s="2377"/>
      <c r="Z34" s="2377"/>
      <c r="AA34" s="2377"/>
      <c r="AB34" s="2377"/>
      <c r="AC34" s="2377"/>
      <c r="AD34" s="2377"/>
      <c r="AE34" s="2377"/>
      <c r="AF34" s="439"/>
      <c r="AG34" s="2377" t="str">
        <f>IF(TITLE_DATE_PR_CHANGE="",IF(TITLE_DATE_PR="","",TITLE_DATE_PR),TITLE_DATE_PR_CHANGE)</f>
        <v>45652</v>
      </c>
      <c r="AH34" s="2377"/>
      <c r="AI34" s="2377"/>
      <c r="AJ34" s="2377"/>
      <c r="AK34" s="2377"/>
      <c r="AL34" s="2377"/>
      <c r="AM34" s="2377"/>
      <c r="AN34" s="2377"/>
      <c r="AO34" s="439"/>
      <c r="AP34" s="439"/>
      <c r="AQ34" s="393"/>
      <c r="AR34" s="481"/>
      <c r="AS34" s="481"/>
      <c r="AT34" s="481"/>
      <c r="AU34" s="481"/>
      <c r="AV34" s="481"/>
      <c r="AW34" s="531">
        <v>0</v>
      </c>
    </row>
    <row s="5987" customFormat="1" customHeight="1" ht="18.75">
      <c r="A35" s="1361"/>
      <c r="B35" s="1361"/>
      <c r="C35" s="1361"/>
      <c r="D35" s="1361"/>
      <c r="E35" s="1361"/>
      <c r="F35" s="1361"/>
      <c r="G35" s="1361"/>
      <c r="H35" s="1361"/>
      <c r="I35" s="1361"/>
      <c r="J35" s="1361"/>
      <c r="K35" s="1361"/>
      <c r="L35" s="1361"/>
      <c r="M35" s="1493"/>
      <c r="N35" s="1361"/>
      <c r="O35" s="1361"/>
      <c r="P35" s="1361"/>
      <c r="U35" s="2363" t="s">
        <v>432</v>
      </c>
      <c r="V35" s="2363"/>
      <c r="W35" s="1485"/>
      <c r="X35" s="2364" t="str">
        <f>IF(TITLE_NUMBER_PR_CHANGE="",IF(TITLE_NUMBER_PR="","",TITLE_NUMBER_PR),TITLE_NUMBER_PR_CHANGE)</f>
        <v>№ 146</v>
      </c>
      <c r="Y35" s="2364"/>
      <c r="Z35" s="2364"/>
      <c r="AA35" s="2364"/>
      <c r="AB35" s="2364"/>
      <c r="AC35" s="2364"/>
      <c r="AD35" s="2364"/>
      <c r="AE35" s="2364"/>
      <c r="AF35" s="439"/>
      <c r="AG35" s="2364" t="str">
        <f>IF(TITLE_NUMBER_PR_CHANGE="",IF(TITLE_NUMBER_PR="","",TITLE_NUMBER_PR),TITLE_NUMBER_PR_CHANGE)</f>
        <v>№ 146</v>
      </c>
      <c r="AH35" s="2364"/>
      <c r="AI35" s="2364"/>
      <c r="AJ35" s="2364"/>
      <c r="AK35" s="2364"/>
      <c r="AL35" s="2364"/>
      <c r="AM35" s="2364"/>
      <c r="AN35" s="2364"/>
      <c r="AO35" s="439"/>
      <c r="AP35" s="439"/>
      <c r="AQ35" s="393"/>
      <c r="AR35" s="481"/>
      <c r="AS35" s="481"/>
      <c r="AT35" s="481"/>
      <c r="AU35" s="481"/>
      <c r="AV35" s="481"/>
      <c r="AW35" s="531">
        <v>0</v>
      </c>
    </row>
    <row s="5987"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www.rst.alania.gov.ru</v>
      </c>
      <c r="Y36" s="2364"/>
      <c r="Z36" s="2364"/>
      <c r="AA36" s="2364"/>
      <c r="AB36" s="2364"/>
      <c r="AC36" s="2364"/>
      <c r="AD36" s="2364"/>
      <c r="AE36" s="2364"/>
      <c r="AF36" s="439"/>
      <c r="AG36" s="2364" t="str">
        <f>IF(TITLE_IST_PUB_CHANGE="",IF(TITLE_IST_PUB="","",TITLE_IST_PUB),TITLE_IST_PUB_CHANGE)</f>
        <v>www.rst.alania.gov.ru</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987" customFormat="1" customHeight="1" ht="18.75" hidden="1">
      <c r="A38" s="1361"/>
      <c r="B38" s="1361"/>
      <c r="C38" s="1361"/>
      <c r="D38" s="1361"/>
      <c r="E38" s="1361"/>
      <c r="F38" s="1361"/>
      <c r="G38" s="1361"/>
      <c r="H38" s="1361"/>
      <c r="I38" s="1361"/>
      <c r="J38" s="1361"/>
      <c r="K38" s="1361"/>
      <c r="L38" s="1361"/>
      <c r="M38" s="1493"/>
      <c r="N38" s="1361"/>
      <c r="O38" s="1361"/>
      <c r="P38" s="1361"/>
      <c r="U38" s="2363" t="s">
        <v>433</v>
      </c>
      <c r="V38" s="2363"/>
      <c r="W38" s="1485"/>
      <c r="X38" s="2377" t="str">
        <f>IF(TITLE_DATE_PR_CHANGE="",IF(TITLE_DATE_PR="","",TITLE_DATE_PR),TITLE_DATE_PR_CHANGE)</f>
        <v>45652</v>
      </c>
      <c r="Y38" s="2377"/>
      <c r="Z38" s="2377"/>
      <c r="AA38" s="2377"/>
      <c r="AB38" s="2377"/>
      <c r="AC38" s="2377"/>
      <c r="AD38" s="2377"/>
      <c r="AE38" s="2377"/>
      <c r="AF38" s="439"/>
      <c r="AG38" s="2377" t="str">
        <f>IF(TITLE_DATE_PR_CHANGE="",IF(TITLE_DATE_PR="","",TITLE_DATE_PR),TITLE_DATE_PR_CHANGE)</f>
        <v>45652</v>
      </c>
      <c r="AH38" s="2377"/>
      <c r="AI38" s="2377"/>
      <c r="AJ38" s="2377"/>
      <c r="AK38" s="2377"/>
      <c r="AL38" s="2377"/>
      <c r="AM38" s="2377"/>
      <c r="AN38" s="2377"/>
      <c r="AO38" s="439"/>
      <c r="AP38" s="439"/>
      <c r="AQ38" s="393"/>
      <c r="AR38" s="481"/>
      <c r="AS38" s="481"/>
      <c r="AT38" s="481"/>
      <c r="AU38" s="481"/>
      <c r="AV38" s="481"/>
      <c r="AW38" s="531">
        <v>0</v>
      </c>
    </row>
    <row s="5987" customFormat="1" customHeight="1" ht="18.75" hidden="1">
      <c r="A39" s="1361"/>
      <c r="B39" s="1361"/>
      <c r="C39" s="1361"/>
      <c r="D39" s="1361"/>
      <c r="E39" s="1361"/>
      <c r="F39" s="1361"/>
      <c r="G39" s="1361"/>
      <c r="H39" s="1361"/>
      <c r="I39" s="1361"/>
      <c r="J39" s="1361"/>
      <c r="K39" s="1361"/>
      <c r="L39" s="1361"/>
      <c r="M39" s="1493"/>
      <c r="N39" s="1361"/>
      <c r="O39" s="1361"/>
      <c r="P39" s="1361"/>
      <c r="U39" s="2363" t="s">
        <v>434</v>
      </c>
      <c r="V39" s="2363"/>
      <c r="W39" s="1485"/>
      <c r="X39" s="2364" t="str">
        <f>IF(TITLE_NUMBER_PR_CHANGE="",IF(TITLE_NUMBER_PR="","",TITLE_NUMBER_PR),TITLE_NUMBER_PR_CHANGE)</f>
        <v>№ 146</v>
      </c>
      <c r="Y39" s="2364"/>
      <c r="Z39" s="2364"/>
      <c r="AA39" s="2364"/>
      <c r="AB39" s="2364"/>
      <c r="AC39" s="2364"/>
      <c r="AD39" s="2364"/>
      <c r="AE39" s="2364"/>
      <c r="AF39" s="439"/>
      <c r="AG39" s="2364" t="str">
        <f>IF(TITLE_NUMBER_PR_CHANGE="",IF(TITLE_NUMBER_PR="","",TITLE_NUMBER_PR),TITLE_NUMBER_PR_CHANGE)</f>
        <v>№ 146</v>
      </c>
      <c r="AH39" s="2364"/>
      <c r="AI39" s="2364"/>
      <c r="AJ39" s="2364"/>
      <c r="AK39" s="2364"/>
      <c r="AL39" s="2364"/>
      <c r="AM39" s="2364"/>
      <c r="AN39" s="2364"/>
      <c r="AO39" s="439"/>
      <c r="AP39" s="439"/>
      <c r="AQ39" s="393"/>
      <c r="AR39" s="481"/>
      <c r="AS39" s="481"/>
      <c r="AT39" s="481"/>
      <c r="AU39" s="481"/>
      <c r="AV39" s="481"/>
      <c r="AW39" s="531">
        <v>0</v>
      </c>
    </row>
    <row s="598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435</v>
      </c>
      <c r="AG40" s="439"/>
      <c r="AH40" s="439"/>
      <c r="AI40" s="439"/>
      <c r="AJ40" s="439"/>
      <c r="AK40" s="439"/>
      <c r="AL40" s="439"/>
      <c r="AM40" s="439"/>
      <c r="AN40" s="439"/>
      <c r="AO40" s="391" t="s">
        <v>435</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310</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311</v>
      </c>
      <c r="AW42" s="1268">
        <v>14</v>
      </c>
    </row>
    <row customHeight="1" ht="14.699999999999998">
      <c r="R43" s="489"/>
      <c r="S43" s="489"/>
      <c r="T43" s="489"/>
      <c r="U43" s="2386" t="s">
        <v>90</v>
      </c>
      <c r="V43" s="2322" t="s">
        <v>436</v>
      </c>
      <c r="W43" s="414"/>
      <c r="X43" s="2387" t="s">
        <v>437</v>
      </c>
      <c r="Y43" s="2404"/>
      <c r="Z43" s="2404"/>
      <c r="AA43" s="2404"/>
      <c r="AB43" s="2404"/>
      <c r="AC43" s="2388"/>
      <c r="AD43" s="2388"/>
      <c r="AE43" s="2389"/>
      <c r="AF43" s="2390" t="s">
        <v>438</v>
      </c>
      <c r="AG43" s="2387" t="s">
        <v>437</v>
      </c>
      <c r="AH43" s="2404"/>
      <c r="AI43" s="2404"/>
      <c r="AJ43" s="2404"/>
      <c r="AK43" s="2404"/>
      <c r="AL43" s="2388"/>
      <c r="AM43" s="2388"/>
      <c r="AN43" s="2389"/>
      <c r="AO43" s="2390" t="s">
        <v>439</v>
      </c>
      <c r="AP43" s="2393" t="s">
        <v>440</v>
      </c>
      <c r="AQ43" s="2240"/>
      <c r="AW43" s="1268">
        <v>14</v>
      </c>
    </row>
    <row customHeight="1" ht="35.699999999999996">
      <c r="R44" s="489"/>
      <c r="S44" s="489"/>
      <c r="T44" s="489"/>
      <c r="U44" s="2386"/>
      <c r="V44" s="2322"/>
      <c r="W44" s="1144"/>
      <c r="X44" s="2407" t="s">
        <v>462</v>
      </c>
      <c r="Y44" s="2425" t="s">
        <v>463</v>
      </c>
      <c r="Z44" s="2425"/>
      <c r="AA44" s="2425"/>
      <c r="AB44" s="2425"/>
      <c r="AC44" s="2407" t="s">
        <v>444</v>
      </c>
      <c r="AD44" s="2724"/>
      <c r="AE44" s="2427"/>
      <c r="AF44" s="2391"/>
      <c r="AG44" s="2407" t="s">
        <v>462</v>
      </c>
      <c r="AH44" s="2425" t="s">
        <v>463</v>
      </c>
      <c r="AI44" s="2425"/>
      <c r="AJ44" s="2425"/>
      <c r="AK44" s="2425"/>
      <c r="AL44" s="2407" t="s">
        <v>444</v>
      </c>
      <c r="AM44" s="2724"/>
      <c r="AN44" s="2427"/>
      <c r="AO44" s="2391"/>
      <c r="AP44" s="2394"/>
      <c r="AQ44" s="2240"/>
      <c r="AW44" s="1268">
        <v>34</v>
      </c>
    </row>
    <row customHeight="1" ht="14.699999999999998">
      <c r="R45" s="489"/>
      <c r="S45" s="489"/>
      <c r="T45" s="489"/>
      <c r="U45" s="2386"/>
      <c r="V45" s="2322"/>
      <c r="W45" s="1144"/>
      <c r="X45" s="2438"/>
      <c r="Y45" s="2430" t="s">
        <v>464</v>
      </c>
      <c r="Z45" s="2383" t="s">
        <v>465</v>
      </c>
      <c r="AA45" s="2433"/>
      <c r="AB45" s="2384"/>
      <c r="AC45" s="2408"/>
      <c r="AD45" s="2725"/>
      <c r="AE45" s="2429"/>
      <c r="AF45" s="2391"/>
      <c r="AG45" s="2438"/>
      <c r="AH45" s="2430" t="s">
        <v>464</v>
      </c>
      <c r="AI45" s="2383" t="s">
        <v>465</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466</v>
      </c>
      <c r="AA46" s="2383" t="s">
        <v>467</v>
      </c>
      <c r="AB46" s="2384"/>
      <c r="AC46" s="2430" t="s">
        <v>454</v>
      </c>
      <c r="AD46" s="2434" t="s">
        <v>455</v>
      </c>
      <c r="AE46" s="2435"/>
      <c r="AF46" s="2391"/>
      <c r="AG46" s="2438"/>
      <c r="AH46" s="2431"/>
      <c r="AI46" s="2430" t="s">
        <v>466</v>
      </c>
      <c r="AJ46" s="2383" t="s">
        <v>467</v>
      </c>
      <c r="AK46" s="2384"/>
      <c r="AL46" s="2430" t="s">
        <v>454</v>
      </c>
      <c r="AM46" s="2434" t="s">
        <v>455</v>
      </c>
      <c r="AN46" s="2435"/>
      <c r="AO46" s="2391"/>
      <c r="AP46" s="2394"/>
      <c r="AQ46" s="2240"/>
      <c r="AW46" s="1268">
        <v>26</v>
      </c>
    </row>
    <row customHeight="1" ht="65.25">
      <c r="A47" s="1372"/>
      <c r="B47" s="1372" t="s">
        <v>142</v>
      </c>
      <c r="C47" s="1372" t="s">
        <v>143</v>
      </c>
      <c r="D47" s="1372" t="s">
        <v>144</v>
      </c>
      <c r="E47" s="1423" t="s">
        <v>445</v>
      </c>
      <c r="F47" s="1423" t="s">
        <v>446</v>
      </c>
      <c r="G47" s="1423" t="s">
        <v>447</v>
      </c>
      <c r="H47" s="1423" t="s">
        <v>448</v>
      </c>
      <c r="I47" s="1423" t="s">
        <v>449</v>
      </c>
      <c r="J47" s="1423" t="s">
        <v>450</v>
      </c>
      <c r="K47" s="1423" t="s">
        <v>451</v>
      </c>
      <c r="L47" s="1423" t="s">
        <v>468</v>
      </c>
      <c r="M47" s="1423" t="s">
        <v>426</v>
      </c>
      <c r="R47" s="489"/>
      <c r="S47" s="489"/>
      <c r="T47" s="489"/>
      <c r="U47" s="2386"/>
      <c r="V47" s="2322"/>
      <c r="W47" s="415"/>
      <c r="X47" s="2408"/>
      <c r="Y47" s="2432"/>
      <c r="Z47" s="2432"/>
      <c r="AA47" s="1335" t="s">
        <v>469</v>
      </c>
      <c r="AB47" s="1335" t="s">
        <v>470</v>
      </c>
      <c r="AC47" s="2432"/>
      <c r="AD47" s="2436"/>
      <c r="AE47" s="2437"/>
      <c r="AF47" s="2392"/>
      <c r="AG47" s="2408"/>
      <c r="AH47" s="2432"/>
      <c r="AI47" s="2432"/>
      <c r="AJ47" s="1335" t="s">
        <v>469</v>
      </c>
      <c r="AK47" s="1335" t="s">
        <v>470</v>
      </c>
      <c r="AL47" s="2432"/>
      <c r="AM47" s="2436"/>
      <c r="AN47" s="2437"/>
      <c r="AO47" s="2392"/>
      <c r="AP47" s="2395"/>
      <c r="AQ47" s="2240"/>
      <c r="AW47" s="1268">
        <v>62</v>
      </c>
    </row>
    <row s="643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117</v>
      </c>
      <c r="V48" s="1368" t="s">
        <v>105</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181</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130</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181</v>
      </c>
      <c r="B50" s="1380" t="s">
        <v>182</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407</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408</v>
      </c>
      <c r="AS50" s="613"/>
      <c r="AT50" s="613" t="str">
        <f>IF(V50="","",V50)</f>
        <v>Территория действия тарифа</v>
      </c>
      <c r="AU50" s="613"/>
      <c r="AV50" s="613"/>
      <c r="AW50" s="1268">
        <v>21</v>
      </c>
    </row>
    <row customHeight="1" ht="24">
      <c r="A51" s="1380" t="s">
        <v>181</v>
      </c>
      <c r="B51" s="1380" t="s">
        <v>182</v>
      </c>
      <c r="C51" s="1380" t="s">
        <v>183</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409</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410</v>
      </c>
      <c r="AS51" s="613"/>
      <c r="AT51" s="613" t="str">
        <f>IF(V51="","",V51)</f>
        <v>Наименование системы теплоснабжения </v>
      </c>
      <c r="AU51" s="613"/>
      <c r="AV51" s="613"/>
      <c r="AW51" s="1268">
        <v>23</v>
      </c>
    </row>
    <row customHeight="1" ht="22.049999999999997">
      <c r="A52" s="1380" t="s">
        <v>181</v>
      </c>
      <c r="B52" s="1380" t="s">
        <v>182</v>
      </c>
      <c r="C52" s="1380" t="s">
        <v>183</v>
      </c>
      <c r="D52" s="1380" t="s">
        <v>184</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411</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412</v>
      </c>
      <c r="AS52" s="613"/>
      <c r="AT52" s="613" t="str">
        <f>IF(V52="","",V52)</f>
        <v>Источник тепловой энергии  </v>
      </c>
      <c r="AU52" s="613"/>
      <c r="AV52" s="613"/>
      <c r="AW52" s="1268">
        <v>21</v>
      </c>
    </row>
    <row s="5852" customFormat="1" customHeight="1" ht="0">
      <c r="A53" s="1488" t="s">
        <v>181</v>
      </c>
      <c r="B53" s="1488" t="s">
        <v>182</v>
      </c>
      <c r="C53" s="1488" t="s">
        <v>183</v>
      </c>
      <c r="D53" s="1488" t="s">
        <v>184</v>
      </c>
      <c r="E53" s="2403"/>
      <c r="F53" s="2403"/>
      <c r="G53" s="2403"/>
      <c r="H53" s="2424"/>
      <c r="I53" s="2240" t="str">
        <f>U52&amp;".1"</f>
        <v>....1</v>
      </c>
      <c r="J53" s="1488"/>
      <c r="K53" s="1488"/>
      <c r="L53" s="1488"/>
      <c r="M53" s="1494" t="s">
        <v>413</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181</v>
      </c>
      <c r="B54" s="1380" t="s">
        <v>182</v>
      </c>
      <c r="C54" s="1380" t="s">
        <v>183</v>
      </c>
      <c r="D54" s="1380" t="s">
        <v>184</v>
      </c>
      <c r="E54" s="2403"/>
      <c r="F54" s="2403"/>
      <c r="G54" s="2403"/>
      <c r="H54" s="2424"/>
      <c r="I54" s="2214"/>
      <c r="J54" s="2240" t="str">
        <f>I53&amp;".1"</f>
        <v>....1.1</v>
      </c>
      <c r="K54" s="1380"/>
      <c r="L54" s="1380"/>
      <c r="M54" s="1423" t="s">
        <v>416</v>
      </c>
      <c r="Q54" s="2370"/>
      <c r="R54" s="2370">
        <v>1</v>
      </c>
      <c r="S54" s="631"/>
      <c r="T54" s="470"/>
      <c r="U54" s="1449" t="str">
        <f>$J54</f>
        <v>....1.1</v>
      </c>
      <c r="V54" s="399" t="s">
        <v>417</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418</v>
      </c>
      <c r="AS54" s="613"/>
      <c r="AT54" s="613" t="str">
        <f>IF(V54="","",V54)</f>
        <v>Группа потребителей</v>
      </c>
      <c r="AU54" s="613"/>
      <c r="AV54" s="613"/>
      <c r="AW54" s="1268">
        <v>21</v>
      </c>
    </row>
    <row customHeight="1" ht="22.049999999999997">
      <c r="A55" s="1380" t="s">
        <v>181</v>
      </c>
      <c r="B55" s="1380" t="s">
        <v>182</v>
      </c>
      <c r="C55" s="1380" t="s">
        <v>183</v>
      </c>
      <c r="D55" s="1380" t="s">
        <v>184</v>
      </c>
      <c r="E55" s="2403"/>
      <c r="F55" s="2403"/>
      <c r="G55" s="2403"/>
      <c r="H55" s="2424"/>
      <c r="I55" s="2214"/>
      <c r="J55" s="2214"/>
      <c r="K55" s="2240" t="str">
        <f>J54&amp;".1"</f>
        <v>....1.1.1</v>
      </c>
      <c r="L55" s="252"/>
      <c r="M55" s="1423" t="s">
        <v>419</v>
      </c>
      <c r="Q55" s="2370"/>
      <c r="R55" s="2370"/>
      <c r="S55" s="631">
        <v>1</v>
      </c>
      <c r="T55" s="470"/>
      <c r="U55" s="1449" t="str">
        <f>$K55</f>
        <v>....1.1.1</v>
      </c>
      <c r="V55" s="1460"/>
      <c r="W55" s="413"/>
      <c r="X55" s="864"/>
      <c r="Y55" s="864"/>
      <c r="Z55" s="864"/>
      <c r="AA55" s="864"/>
      <c r="AB55" s="1518"/>
      <c r="AC55" s="2378"/>
      <c r="AD55" s="2220" t="s">
        <v>68</v>
      </c>
      <c r="AE55" s="2378"/>
      <c r="AF55" s="2220" t="s">
        <v>68</v>
      </c>
      <c r="AG55" s="1520"/>
      <c r="AH55" s="864"/>
      <c r="AI55" s="864"/>
      <c r="AJ55" s="864"/>
      <c r="AK55" s="1370"/>
      <c r="AL55" s="2378"/>
      <c r="AM55" s="2220" t="s">
        <v>68</v>
      </c>
      <c r="AN55" s="2378"/>
      <c r="AO55" s="2220" t="s">
        <v>68</v>
      </c>
      <c r="AP55" s="1461"/>
      <c r="AQ55" s="1420" t="s">
        <v>459</v>
      </c>
      <c r="AR55" s="624">
        <f>STRCHECKDATE(X57:AP57)</f>
      </c>
      <c r="AS55" s="613"/>
      <c r="AT55" s="613" t="str">
        <f>IF(V55="","",V55)</f>
        <v/>
      </c>
      <c r="AU55" s="613"/>
      <c r="AV55" s="613"/>
      <c r="AW55" s="1268">
        <v>21</v>
      </c>
    </row>
    <row customHeight="1" ht="11.549999999999999">
      <c r="A56" s="1380" t="s">
        <v>181</v>
      </c>
      <c r="B56" s="1380" t="s">
        <v>182</v>
      </c>
      <c r="C56" s="1380" t="s">
        <v>183</v>
      </c>
      <c r="D56" s="1380" t="s">
        <v>184</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460</v>
      </c>
      <c r="AR56" s="624">
        <f>STRCHECKDATE(X58:AP58)</f>
      </c>
      <c r="AS56" s="613"/>
      <c r="AT56" s="613" t="str">
        <f>IF(V56="","",V56)</f>
        <v/>
      </c>
      <c r="AU56" s="613"/>
      <c r="AV56" s="613"/>
      <c r="AW56" s="1268">
        <v>11</v>
      </c>
    </row>
    <row customHeight="1" ht="0">
      <c r="A57" s="1380" t="s">
        <v>181</v>
      </c>
      <c r="B57" s="1380" t="s">
        <v>182</v>
      </c>
      <c r="C57" s="1380" t="s">
        <v>183</v>
      </c>
      <c r="D57" s="1380" t="s">
        <v>184</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181</v>
      </c>
      <c r="B58" s="1380" t="s">
        <v>182</v>
      </c>
      <c r="C58" s="1380" t="s">
        <v>183</v>
      </c>
      <c r="D58" s="1380" t="s">
        <v>184</v>
      </c>
      <c r="E58" s="2403"/>
      <c r="F58" s="2403"/>
      <c r="G58" s="2403"/>
      <c r="H58" s="2424"/>
      <c r="I58" s="2214"/>
      <c r="J58" s="2214"/>
      <c r="K58" s="2240"/>
      <c r="L58" s="1380"/>
      <c r="M58" s="1423"/>
      <c r="Q58" s="2370"/>
      <c r="R58" s="2370"/>
      <c r="S58" s="1444"/>
      <c r="T58" s="469"/>
      <c r="U58" s="1391"/>
      <c r="V58" s="401" t="s">
        <v>461</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181</v>
      </c>
      <c r="B59" s="1380" t="s">
        <v>182</v>
      </c>
      <c r="C59" s="1380" t="s">
        <v>183</v>
      </c>
      <c r="D59" s="1380" t="s">
        <v>184</v>
      </c>
      <c r="E59" s="2403"/>
      <c r="F59" s="2403"/>
      <c r="G59" s="2403"/>
      <c r="H59" s="2424"/>
      <c r="I59" s="2214"/>
      <c r="J59" s="2240"/>
      <c r="K59" s="1380"/>
      <c r="L59" s="1380"/>
      <c r="M59" s="1423"/>
      <c r="Q59" s="2370"/>
      <c r="R59" s="2370"/>
      <c r="S59" s="1444"/>
      <c r="T59" s="469"/>
      <c r="U59" s="1391"/>
      <c r="V59" s="400" t="s">
        <v>421</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181</v>
      </c>
      <c r="B60" s="1380" t="s">
        <v>182</v>
      </c>
      <c r="C60" s="1380" t="s">
        <v>183</v>
      </c>
      <c r="D60" s="1380" t="s">
        <v>184</v>
      </c>
      <c r="E60" s="2403"/>
      <c r="F60" s="2403"/>
      <c r="G60" s="2403"/>
      <c r="H60" s="2424"/>
      <c r="I60" s="2240"/>
      <c r="J60" s="1380"/>
      <c r="K60" s="1380"/>
      <c r="L60" s="1380"/>
      <c r="M60" s="1423"/>
      <c r="Q60" s="2370"/>
      <c r="R60" s="1444"/>
      <c r="S60" s="1444"/>
      <c r="T60" s="469"/>
      <c r="U60" s="1391"/>
      <c r="V60" s="478" t="s">
        <v>422</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181</v>
      </c>
      <c r="B61" s="1380" t="s">
        <v>182</v>
      </c>
      <c r="C61" s="1380" t="s">
        <v>183</v>
      </c>
      <c r="D61" s="1380" t="s">
        <v>184</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852" customFormat="1" customHeight="1" ht="0">
      <c r="A62" s="1488" t="s">
        <v>181</v>
      </c>
      <c r="B62" s="1488" t="s">
        <v>182</v>
      </c>
      <c r="C62" s="1488" t="s">
        <v>183</v>
      </c>
      <c r="D62" s="1487"/>
      <c r="E62" s="2403"/>
      <c r="F62" s="2403"/>
      <c r="G62" s="2402"/>
      <c r="H62" s="1487"/>
      <c r="I62" s="1487"/>
      <c r="J62" s="1487"/>
      <c r="K62" s="1487"/>
      <c r="L62" s="1487"/>
      <c r="M62" s="1490"/>
      <c r="N62" s="1491"/>
      <c r="O62" s="1491"/>
      <c r="P62" s="464"/>
      <c r="Q62" s="1429"/>
      <c r="R62" s="1430"/>
      <c r="S62" s="1429"/>
      <c r="T62" s="1429"/>
      <c r="U62" s="1435"/>
      <c r="V62" s="1438" t="s">
        <v>424</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852" customFormat="1" customHeight="1" ht="0">
      <c r="A63" s="1488" t="s">
        <v>181</v>
      </c>
      <c r="B63" s="1488" t="s">
        <v>182</v>
      </c>
      <c r="C63" s="1487"/>
      <c r="D63" s="1487"/>
      <c r="E63" s="2403"/>
      <c r="F63" s="2402"/>
      <c r="G63" s="1487"/>
      <c r="H63" s="1487"/>
      <c r="I63" s="1487"/>
      <c r="J63" s="1487"/>
      <c r="K63" s="1487"/>
      <c r="L63" s="1487"/>
      <c r="M63" s="1490"/>
      <c r="N63" s="1492"/>
      <c r="O63" s="1492"/>
      <c r="P63" s="464"/>
      <c r="Q63" s="1429"/>
      <c r="R63" s="1430"/>
      <c r="S63" s="1429"/>
      <c r="T63" s="1429"/>
      <c r="U63" s="1435"/>
      <c r="V63" s="1438" t="s">
        <v>236</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852" customFormat="1" customHeight="1" ht="0">
      <c r="A64" s="1488" t="s">
        <v>181</v>
      </c>
      <c r="B64" s="1488"/>
      <c r="C64" s="1488"/>
      <c r="D64" s="1488"/>
      <c r="E64" s="2402"/>
      <c r="F64" s="1488"/>
      <c r="G64" s="1488"/>
      <c r="H64" s="1488"/>
      <c r="I64" s="1488"/>
      <c r="J64" s="1488"/>
      <c r="K64" s="1488"/>
      <c r="L64" s="1488"/>
      <c r="M64" s="1494"/>
      <c r="N64" s="1492"/>
      <c r="O64" s="1492"/>
      <c r="P64" s="464"/>
      <c r="Q64" s="493"/>
      <c r="R64" s="1457"/>
      <c r="S64" s="493"/>
      <c r="T64" s="493"/>
      <c r="U64" s="1435"/>
      <c r="V64" s="1438" t="s">
        <v>237</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85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238</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C747F-16B2-CA04-C614-6734A8A47E3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2.00390625" hidden="1" customWidth="1"/>
    <col min="10" max="10" style="5851" width="9.8515625" hidden="1" customWidth="1"/>
    <col min="11" max="11" style="5851" width="11.421875" hidden="1" customWidth="1"/>
    <col min="12" max="12" style="6673" width="19.140625" hidden="1" customWidth="1"/>
    <col min="13" max="14" style="6674" width="12.28125" hidden="1" customWidth="1"/>
    <col min="15" max="15" style="6674" width="23.421875" hidden="1" customWidth="1"/>
    <col min="16" max="16" style="6674" width="3.00390625" customWidth="1"/>
    <col min="17" max="17" style="6859" width="3.00390625" customWidth="1"/>
    <col min="18" max="18" style="6676" width="3.00390625" customWidth="1"/>
    <col min="19" max="19" style="6677" width="12.00390625" customWidth="1"/>
    <col min="20" max="20" style="5772" width="31.00390625" customWidth="1"/>
    <col min="21" max="21" style="5772" width="0.140625" customWidth="1"/>
    <col min="22" max="23" style="5772" width="21.7109375" hidden="1" customWidth="1"/>
    <col min="24" max="24" style="5772" width="11.7109375" hidden="1" customWidth="1"/>
    <col min="25" max="25" style="5772" width="3.7109375" hidden="1" customWidth="1"/>
    <col min="26" max="26" style="5772" width="11.7109375" hidden="1" customWidth="1"/>
    <col min="27" max="27" style="5772" width="8.57421875" hidden="1" customWidth="1"/>
    <col min="28" max="28" style="5772" width="5.421875" customWidth="1"/>
    <col min="29" max="30" style="5772" width="3.00390625" customWidth="1"/>
    <col min="31" max="31" style="5772" width="24.00390625" customWidth="1"/>
    <col min="32" max="32" style="5772" width="3.7109375" customWidth="1"/>
    <col min="33" max="34" style="5772" width="3.00390625" customWidth="1"/>
    <col min="35" max="35" style="5772" width="24.00390625" customWidth="1"/>
    <col min="36" max="36" style="5772" width="3.7109375" customWidth="1"/>
    <col min="37" max="38" style="5772" width="3.00390625" customWidth="1"/>
    <col min="39" max="39" style="5772" width="18.00390625" customWidth="1"/>
    <col min="40" max="41" style="5772" width="21.00390625" customWidth="1"/>
    <col min="42" max="42" style="5772" width="11.00390625" customWidth="1"/>
    <col min="43" max="43" style="5772" width="3.7109375" customWidth="1"/>
    <col min="44" max="44" style="5772" width="11.00390625" customWidth="1"/>
    <col min="45" max="45" style="5772" width="8.57421875" hidden="1" customWidth="1"/>
    <col min="46" max="46" style="5772" width="4.00390625" customWidth="1"/>
    <col min="47" max="47" style="5772" width="115.00390625" customWidth="1"/>
    <col min="48" max="52" style="5852" width="10.00390625" customWidth="1"/>
    <col min="53" max="53" style="577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130</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406</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407</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408</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409</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410</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411</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412</v>
      </c>
      <c r="AW5" s="613"/>
      <c r="AX5" s="613" t="str">
        <f>IF(T5="","",T5)</f>
        <v>Источник тепловой энергии  </v>
      </c>
      <c r="AY5" s="613"/>
      <c r="AZ5" s="613"/>
      <c r="BA5" s="1268">
        <v>0</v>
      </c>
    </row>
    <row s="5852" customFormat="1" customHeight="1" ht="0.75" hidden="1">
      <c r="A6" s="1456"/>
      <c r="B6" s="1456"/>
      <c r="C6" s="1456"/>
      <c r="D6" s="1456"/>
      <c r="E6" s="2372"/>
      <c r="F6" s="2372"/>
      <c r="G6" s="2372"/>
      <c r="H6" s="2372"/>
      <c r="I6" s="2369">
        <f>S5&amp;".1"</f>
      </c>
      <c r="J6" s="1456"/>
      <c r="K6" s="1456"/>
      <c r="L6" s="1459" t="s">
        <v>413</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85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68</v>
      </c>
      <c r="Z8" s="2378"/>
      <c r="AA8" s="2220" t="s">
        <v>68</v>
      </c>
      <c r="AB8" s="2220" t="s">
        <v>19</v>
      </c>
      <c r="AC8" s="2439"/>
      <c r="AD8" s="2318">
        <v>1</v>
      </c>
      <c r="AE8" s="2440"/>
      <c r="AF8" s="2220" t="s">
        <v>19</v>
      </c>
      <c r="AG8" s="2439"/>
      <c r="AH8" s="2318">
        <v>1</v>
      </c>
      <c r="AI8" s="2440"/>
      <c r="AJ8" s="2220" t="s">
        <v>19</v>
      </c>
      <c r="AK8" s="424"/>
      <c r="AL8" s="1450">
        <v>1</v>
      </c>
      <c r="AM8" s="1511"/>
      <c r="AN8" s="864"/>
      <c r="AO8" s="1370"/>
      <c r="AP8" s="1847"/>
      <c r="AQ8" s="1572" t="s">
        <v>68</v>
      </c>
      <c r="AR8" s="1847"/>
      <c r="AS8" s="1572" t="s">
        <v>68</v>
      </c>
      <c r="AT8" s="1461"/>
      <c r="AU8" s="2366" t="s">
        <v>471</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472</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473</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474</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475</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85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85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85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85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236</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85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237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68</v>
      </c>
      <c r="AR19" s="1849"/>
      <c r="AS19" s="1573" t="s">
        <v>68</v>
      </c>
      <c r="BA19" s="1268">
        <v>0</v>
      </c>
    </row>
    <row customHeight="1" ht="14.25" hidden="1">
      <c r="AV20" s="609"/>
      <c r="AW20" s="609"/>
      <c r="AX20" s="609"/>
      <c r="AY20" s="609"/>
      <c r="AZ20" s="609"/>
      <c r="BA20" s="1268">
        <v>0</v>
      </c>
    </row>
    <row customHeight="1" ht="14.25" hidden="1">
      <c r="O21" s="1480" t="s">
        <v>425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830" customFormat="1" customHeight="1" ht="14.25" hidden="1">
      <c r="M23" s="1621"/>
      <c r="N23" s="1621"/>
      <c r="O23" s="1622" t="s">
        <v>426</v>
      </c>
      <c r="P23" s="1621"/>
      <c r="Q23" s="1623"/>
      <c r="R23" s="1623"/>
      <c r="Y23" s="1620" t="s">
        <v>428</v>
      </c>
      <c r="AA23" s="1620" t="s">
        <v>429</v>
      </c>
      <c r="AB23" s="1620" t="s">
        <v>476</v>
      </c>
      <c r="AE23" s="1620" t="s">
        <v>477</v>
      </c>
      <c r="AF23" s="1620" t="s">
        <v>476</v>
      </c>
      <c r="AI23" s="1620" t="s">
        <v>478</v>
      </c>
      <c r="AJ23" s="1620" t="s">
        <v>476</v>
      </c>
      <c r="AM23" s="1620" t="s">
        <v>479</v>
      </c>
      <c r="AQ23" s="1620" t="s">
        <v>428</v>
      </c>
      <c r="AS23" s="1620" t="s">
        <v>429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987"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Региональная служба по тарифам РСО-Алания</v>
      </c>
      <c r="W30" s="2364"/>
      <c r="X30" s="2364"/>
      <c r="Y30" s="2364"/>
      <c r="Z30" s="2364"/>
      <c r="AA30" s="439"/>
      <c r="AB30" s="2364" t="str">
        <f>IF(TITLE_NAME_OR_PR_CHANGE="",IF(TITLE_NAME_OR_PR="","",TITLE_NAME_OR_PR),TITLE_NAME_OR_PR_CHANGE)</f>
        <v>Региональная служба по тарифам РСО-Алания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987" customFormat="1" customHeight="1" ht="18.75">
      <c r="A31" s="1481"/>
      <c r="B31" s="1481"/>
      <c r="C31" s="1481"/>
      <c r="D31" s="1481"/>
      <c r="E31" s="1481"/>
      <c r="F31" s="1481"/>
      <c r="G31" s="1481"/>
      <c r="H31" s="1481"/>
      <c r="I31" s="1481"/>
      <c r="J31" s="1481"/>
      <c r="K31" s="1481"/>
      <c r="L31" s="1482"/>
      <c r="M31" s="1481"/>
      <c r="N31" s="1481"/>
      <c r="O31" s="1481"/>
      <c r="P31" s="1481"/>
      <c r="Q31" s="1481"/>
      <c r="S31" s="2363" t="s">
        <v>431</v>
      </c>
      <c r="T31" s="2363"/>
      <c r="U31" s="1485"/>
      <c r="V31" s="2377" t="str">
        <f>IF(TITLE_DATE_PR_CHANGE="",IF(TITLE_DATE_PR="","",TITLE_DATE_PR),TITLE_DATE_PR_CHANGE)</f>
        <v>45652</v>
      </c>
      <c r="W31" s="2377"/>
      <c r="X31" s="2377"/>
      <c r="Y31" s="2377"/>
      <c r="Z31" s="2377"/>
      <c r="AA31" s="439"/>
      <c r="AB31" s="2377" t="str">
        <f>IF(TITLE_DATE_PR_CHANGE="",IF(TITLE_DATE_PR="","",TITLE_DATE_PR),TITLE_DATE_PR_CHANGE)</f>
        <v>45652</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987" customFormat="1" customHeight="1" ht="18.75">
      <c r="A32" s="1481"/>
      <c r="B32" s="1481"/>
      <c r="C32" s="1481"/>
      <c r="D32" s="1481"/>
      <c r="E32" s="1481"/>
      <c r="F32" s="1481"/>
      <c r="G32" s="1481"/>
      <c r="H32" s="1481"/>
      <c r="I32" s="1481"/>
      <c r="J32" s="1481"/>
      <c r="K32" s="1481"/>
      <c r="L32" s="1482"/>
      <c r="M32" s="1481"/>
      <c r="N32" s="1481"/>
      <c r="O32" s="1481"/>
      <c r="P32" s="1481"/>
      <c r="Q32" s="1481"/>
      <c r="S32" s="2363" t="s">
        <v>432</v>
      </c>
      <c r="T32" s="2363"/>
      <c r="U32" s="1485"/>
      <c r="V32" s="2364" t="str">
        <f>IF(TITLE_NUMBER_PR_CHANGE="",IF(TITLE_NUMBER_PR="","",TITLE_NUMBER_PR),TITLE_NUMBER_PR_CHANGE)</f>
        <v>№ 146</v>
      </c>
      <c r="W32" s="2364"/>
      <c r="X32" s="2364"/>
      <c r="Y32" s="2364"/>
      <c r="Z32" s="2364"/>
      <c r="AA32" s="439"/>
      <c r="AB32" s="2364" t="str">
        <f>IF(TITLE_NUMBER_PR_CHANGE="",IF(TITLE_NUMBER_PR="","",TITLE_NUMBER_PR),TITLE_NUMBER_PR_CHANGE)</f>
        <v>№ 146</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987"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www.rst.alania.gov.ru</v>
      </c>
      <c r="W33" s="2364"/>
      <c r="X33" s="2364"/>
      <c r="Y33" s="2364"/>
      <c r="Z33" s="2364"/>
      <c r="AA33" s="439"/>
      <c r="AB33" s="2364" t="str">
        <f>IF(TITLE_IST_PUB_CHANGE="",IF(TITLE_IST_PUB="","",TITLE_IST_PUB),TITLE_IST_PUB_CHANGE)</f>
        <v>www.rst.alania.gov.ru</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987"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431</v>
      </c>
      <c r="T35" s="2363"/>
      <c r="U35" s="1485"/>
      <c r="V35" s="2377" t="str">
        <f>IF(TITLE_DATE_PR_CHANGE="",IF(TITLE_DATE_PR="","",TITLE_DATE_PR),TITLE_DATE_PR_CHANGE)</f>
        <v>45652</v>
      </c>
      <c r="W35" s="2377"/>
      <c r="X35" s="2377"/>
      <c r="Y35" s="2377"/>
      <c r="Z35" s="2377"/>
      <c r="AA35" s="439"/>
      <c r="AB35" s="2377" t="str">
        <f>IF(TITLE_DATE_PR_CHANGE="",IF(TITLE_DATE_PR="","",TITLE_DATE_PR),TITLE_DATE_PR_CHANGE)</f>
        <v>45652</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987"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432</v>
      </c>
      <c r="T36" s="2363"/>
      <c r="U36" s="1485"/>
      <c r="V36" s="2364" t="str">
        <f>IF(TITLE_NUMBER_PR_CHANGE="",IF(TITLE_NUMBER_PR="","",TITLE_NUMBER_PR),TITLE_NUMBER_PR_CHANGE)</f>
        <v>№ 146</v>
      </c>
      <c r="W36" s="2364"/>
      <c r="X36" s="2364"/>
      <c r="Y36" s="2364"/>
      <c r="Z36" s="2364"/>
      <c r="AA36" s="439"/>
      <c r="AB36" s="2364" t="str">
        <f>IF(TITLE_NUMBER_PR_CHANGE="",IF(TITLE_NUMBER_PR="","",TITLE_NUMBER_PR),TITLE_NUMBER_PR_CHANGE)</f>
        <v>№ 146</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98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435</v>
      </c>
      <c r="AB37" s="439"/>
      <c r="AC37" s="439"/>
      <c r="AD37" s="439"/>
      <c r="AE37" s="439"/>
      <c r="AF37" s="439"/>
      <c r="AG37" s="439"/>
      <c r="AH37" s="439"/>
      <c r="AI37" s="439"/>
      <c r="AJ37" s="439"/>
      <c r="AK37" s="439"/>
      <c r="AL37" s="439"/>
      <c r="AM37" s="439"/>
      <c r="AN37" s="439"/>
      <c r="AO37" s="439"/>
      <c r="AP37" s="439"/>
      <c r="AQ37" s="439"/>
      <c r="AR37" s="439"/>
      <c r="AS37" s="391" t="s">
        <v>435</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310</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311</v>
      </c>
      <c r="BA39" s="1268">
        <v>14</v>
      </c>
    </row>
    <row customHeight="1" ht="14.699999999999998">
      <c r="Q40" s="404"/>
      <c r="R40" s="489"/>
      <c r="S40" s="2386" t="s">
        <v>90</v>
      </c>
      <c r="T40" s="2322" t="s">
        <v>480</v>
      </c>
      <c r="U40" s="414"/>
      <c r="V40" s="2388"/>
      <c r="W40" s="2388"/>
      <c r="X40" s="2388"/>
      <c r="Y40" s="2388"/>
      <c r="Z40" s="2389"/>
      <c r="AA40" s="2449" t="s">
        <v>438</v>
      </c>
      <c r="AB40" s="2441" t="s">
        <v>481</v>
      </c>
      <c r="AC40" s="2404"/>
      <c r="AD40" s="2404"/>
      <c r="AE40" s="2442"/>
      <c r="AF40" s="2404" t="s">
        <v>482</v>
      </c>
      <c r="AG40" s="2404"/>
      <c r="AH40" s="2404"/>
      <c r="AI40" s="2442"/>
      <c r="AJ40" s="2441" t="s">
        <v>483</v>
      </c>
      <c r="AK40" s="2404"/>
      <c r="AL40" s="2404"/>
      <c r="AM40" s="2442"/>
      <c r="AN40" s="2441" t="s">
        <v>437</v>
      </c>
      <c r="AO40" s="2404"/>
      <c r="AP40" s="2388"/>
      <c r="AQ40" s="2388"/>
      <c r="AR40" s="2389"/>
      <c r="AS40" s="2390" t="s">
        <v>438</v>
      </c>
      <c r="AT40" s="2393" t="s">
        <v>440</v>
      </c>
      <c r="AU40" s="2240"/>
      <c r="BA40" s="1268">
        <v>14</v>
      </c>
    </row>
    <row customHeight="1" ht="35.699999999999996">
      <c r="Q41" s="404"/>
      <c r="R41" s="489"/>
      <c r="S41" s="2386"/>
      <c r="T41" s="2322"/>
      <c r="U41" s="1144"/>
      <c r="V41" s="2240" t="s">
        <v>484</v>
      </c>
      <c r="W41" s="2240"/>
      <c r="X41" s="2407" t="s">
        <v>444</v>
      </c>
      <c r="Y41" s="2426"/>
      <c r="Z41" s="2427"/>
      <c r="AA41" s="2450"/>
      <c r="AB41" s="2443"/>
      <c r="AC41" s="2444"/>
      <c r="AD41" s="2444"/>
      <c r="AE41" s="2445"/>
      <c r="AF41" s="2444"/>
      <c r="AG41" s="2444"/>
      <c r="AH41" s="2444"/>
      <c r="AI41" s="2445"/>
      <c r="AJ41" s="2443"/>
      <c r="AK41" s="2444"/>
      <c r="AL41" s="2444"/>
      <c r="AM41" s="2444"/>
      <c r="AN41" s="2240" t="s">
        <v>484</v>
      </c>
      <c r="AO41" s="2240"/>
      <c r="AP41" s="2426" t="s">
        <v>444</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142</v>
      </c>
      <c r="C43" s="1483" t="s">
        <v>143</v>
      </c>
      <c r="D43" s="1483" t="s">
        <v>144</v>
      </c>
      <c r="E43" s="1477" t="s">
        <v>445</v>
      </c>
      <c r="F43" s="1477" t="s">
        <v>446</v>
      </c>
      <c r="G43" s="1477" t="s">
        <v>447</v>
      </c>
      <c r="H43" s="1477" t="s">
        <v>448</v>
      </c>
      <c r="I43" s="1477" t="s">
        <v>449</v>
      </c>
      <c r="J43" s="1477" t="s">
        <v>450</v>
      </c>
      <c r="K43" s="1477" t="s">
        <v>451</v>
      </c>
      <c r="L43" s="1477" t="s">
        <v>426</v>
      </c>
      <c r="Q43" s="404"/>
      <c r="R43" s="489"/>
      <c r="S43" s="2386"/>
      <c r="T43" s="2322"/>
      <c r="U43" s="415"/>
      <c r="V43" s="1443" t="s">
        <v>485</v>
      </c>
      <c r="W43" s="1443" t="s">
        <v>486</v>
      </c>
      <c r="X43" s="1451" t="s">
        <v>454</v>
      </c>
      <c r="Y43" s="2383" t="s">
        <v>455</v>
      </c>
      <c r="Z43" s="2384"/>
      <c r="AA43" s="2451"/>
      <c r="AB43" s="2446"/>
      <c r="AC43" s="2447"/>
      <c r="AD43" s="2447"/>
      <c r="AE43" s="2448"/>
      <c r="AF43" s="2447"/>
      <c r="AG43" s="2447"/>
      <c r="AH43" s="2447"/>
      <c r="AI43" s="2448"/>
      <c r="AJ43" s="2446"/>
      <c r="AK43" s="2447"/>
      <c r="AL43" s="2447"/>
      <c r="AM43" s="2448"/>
      <c r="AN43" s="1973" t="s">
        <v>485</v>
      </c>
      <c r="AO43" s="1973" t="s">
        <v>486</v>
      </c>
      <c r="AP43" s="1451" t="s">
        <v>454</v>
      </c>
      <c r="AQ43" s="2383" t="s">
        <v>455</v>
      </c>
      <c r="AR43" s="2384"/>
      <c r="AS43" s="2392"/>
      <c r="AT43" s="2395"/>
      <c r="AU43" s="2240"/>
      <c r="BA43" s="1268">
        <v>14</v>
      </c>
    </row>
    <row s="643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117</v>
      </c>
      <c r="T44" s="1368" t="s">
        <v>105</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205</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130</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205</v>
      </c>
      <c r="B46" s="1476" t="s">
        <v>206</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407</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408</v>
      </c>
      <c r="AW46" s="613"/>
      <c r="AX46" s="613" t="str">
        <f>IF(T46="","",T46)</f>
        <v>Территория действия тарифа</v>
      </c>
      <c r="AY46" s="613"/>
      <c r="AZ46" s="613"/>
      <c r="BA46" s="1268">
        <v>21</v>
      </c>
    </row>
    <row customHeight="1" ht="24">
      <c r="A47" s="1476" t="s">
        <v>205</v>
      </c>
      <c r="B47" s="1476" t="s">
        <v>206</v>
      </c>
      <c r="C47" s="1476" t="s">
        <v>207</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409</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410</v>
      </c>
      <c r="AW47" s="613"/>
      <c r="AX47" s="613" t="str">
        <f>IF(T47="","",T47)</f>
        <v>Наименование системы теплоснабжения </v>
      </c>
      <c r="AY47" s="613"/>
      <c r="AZ47" s="613"/>
      <c r="BA47" s="1268">
        <v>23</v>
      </c>
    </row>
    <row customHeight="1" ht="21">
      <c r="A48" s="1476" t="s">
        <v>205</v>
      </c>
      <c r="B48" s="1476" t="s">
        <v>206</v>
      </c>
      <c r="C48" s="1476" t="s">
        <v>207</v>
      </c>
      <c r="D48" s="1476" t="s">
        <v>208</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411</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412</v>
      </c>
      <c r="AW48" s="613"/>
      <c r="AX48" s="613" t="str">
        <f>IF(T48="","",T48)</f>
        <v>Источник тепловой энергии  </v>
      </c>
      <c r="AY48" s="613"/>
      <c r="AZ48" s="613"/>
      <c r="BA48" s="1268">
        <v>20</v>
      </c>
    </row>
    <row s="5852" customFormat="1" customHeight="1" ht="1.05">
      <c r="A49" s="1456" t="s">
        <v>205</v>
      </c>
      <c r="B49" s="1456" t="s">
        <v>206</v>
      </c>
      <c r="C49" s="1456" t="s">
        <v>207</v>
      </c>
      <c r="D49" s="1456" t="s">
        <v>208</v>
      </c>
      <c r="E49" s="2372"/>
      <c r="F49" s="2372"/>
      <c r="G49" s="2372"/>
      <c r="H49" s="2372"/>
      <c r="I49" s="2369" t="str">
        <f>S48&amp;".1"</f>
        <v>....1</v>
      </c>
      <c r="J49" s="1456"/>
      <c r="K49" s="1456"/>
      <c r="L49" s="1459" t="s">
        <v>413</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852" customFormat="1" customHeight="1" ht="1.05">
      <c r="A50" s="1456" t="s">
        <v>205</v>
      </c>
      <c r="B50" s="1456" t="s">
        <v>206</v>
      </c>
      <c r="C50" s="1456" t="s">
        <v>207</v>
      </c>
      <c r="D50" s="1456" t="s">
        <v>208</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205</v>
      </c>
      <c r="B51" s="1476" t="s">
        <v>206</v>
      </c>
      <c r="C51" s="1476" t="s">
        <v>207</v>
      </c>
      <c r="D51" s="1476" t="s">
        <v>208</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68</v>
      </c>
      <c r="Z51" s="1847"/>
      <c r="AA51" s="1572" t="s">
        <v>68</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68</v>
      </c>
      <c r="AR51" s="1847"/>
      <c r="AS51" s="1572" t="s">
        <v>68</v>
      </c>
      <c r="AT51" s="1461"/>
      <c r="AU51" s="2366" t="s">
        <v>487</v>
      </c>
      <c r="AV51" s="624">
        <f>STRCHECKDATE(V54:AT54)</f>
      </c>
      <c r="AW51" s="613"/>
      <c r="AX51" s="613" t="str">
        <f>IF(T51="","",T51)</f>
        <v/>
      </c>
      <c r="AY51" s="613"/>
      <c r="AZ51" s="613"/>
      <c r="BA51" s="1268">
        <v>21</v>
      </c>
    </row>
    <row customHeight="1" ht="11.549999999999999">
      <c r="A52" s="1476" t="s">
        <v>205</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472</v>
      </c>
      <c r="AN52" s="1506"/>
      <c r="AO52" s="1609"/>
      <c r="AP52" s="1506"/>
      <c r="AQ52" s="1506"/>
      <c r="AR52" s="1506"/>
      <c r="AS52" s="1506"/>
      <c r="AT52" s="1503"/>
      <c r="AU52" s="2367"/>
      <c r="AW52" s="613"/>
      <c r="AX52" s="613"/>
      <c r="AY52" s="613"/>
      <c r="AZ52" s="613"/>
      <c r="BA52" s="1268">
        <v>11</v>
      </c>
    </row>
    <row customHeight="1" ht="11.549999999999999">
      <c r="A53" s="1476" t="s">
        <v>205</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473</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205</v>
      </c>
      <c r="B54" s="1476" t="s">
        <v>206</v>
      </c>
      <c r="C54" s="1476" t="s">
        <v>207</v>
      </c>
      <c r="D54" s="1476" t="s">
        <v>208</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474</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205</v>
      </c>
      <c r="B55" s="1476" t="s">
        <v>206</v>
      </c>
      <c r="C55" s="1476" t="s">
        <v>207</v>
      </c>
      <c r="D55" s="1476" t="s">
        <v>208</v>
      </c>
      <c r="E55" s="2372"/>
      <c r="F55" s="2372"/>
      <c r="G55" s="2372"/>
      <c r="H55" s="2372"/>
      <c r="I55" s="2399"/>
      <c r="J55" s="2369"/>
      <c r="K55" s="1476"/>
      <c r="L55" s="1477"/>
      <c r="P55" s="2370"/>
      <c r="Q55" s="2370"/>
      <c r="R55" s="469"/>
      <c r="S55" s="1391"/>
      <c r="T55" s="400" t="s">
        <v>475</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852" customFormat="1" customHeight="1" ht="1.05">
      <c r="A56" s="1456" t="s">
        <v>205</v>
      </c>
      <c r="B56" s="1456" t="s">
        <v>206</v>
      </c>
      <c r="C56" s="1456" t="s">
        <v>207</v>
      </c>
      <c r="D56" s="1456" t="s">
        <v>208</v>
      </c>
      <c r="E56" s="2372"/>
      <c r="F56" s="2372"/>
      <c r="G56" s="2372"/>
      <c r="H56" s="2372"/>
      <c r="I56" s="2369"/>
      <c r="J56" s="1456"/>
      <c r="K56" s="1456"/>
      <c r="L56" s="1459"/>
      <c r="M56" s="623"/>
      <c r="N56" s="623"/>
      <c r="O56" s="623"/>
      <c r="P56" s="2370"/>
      <c r="Q56" s="1444"/>
      <c r="R56" s="469"/>
      <c r="S56" s="1499"/>
      <c r="T56" s="1500" t="s">
        <v>422</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431" customFormat="1" customHeight="1" ht="1.05">
      <c r="A57" s="1456" t="s">
        <v>205</v>
      </c>
      <c r="B57" s="1456" t="s">
        <v>206</v>
      </c>
      <c r="C57" s="1456" t="s">
        <v>207</v>
      </c>
      <c r="D57" s="1456" t="s">
        <v>208</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852" customFormat="1" customHeight="1" ht="1.05">
      <c r="A58" s="1456" t="s">
        <v>205</v>
      </c>
      <c r="B58" s="1456" t="s">
        <v>206</v>
      </c>
      <c r="C58" s="1456" t="s">
        <v>207</v>
      </c>
      <c r="D58" s="1427"/>
      <c r="E58" s="2372"/>
      <c r="F58" s="2372"/>
      <c r="G58" s="2371"/>
      <c r="H58" s="1427"/>
      <c r="I58" s="1427"/>
      <c r="J58" s="1427"/>
      <c r="K58" s="1427"/>
      <c r="L58" s="1452"/>
      <c r="M58" s="1428"/>
      <c r="N58" s="1428"/>
      <c r="P58" s="1429"/>
      <c r="Q58" s="1430"/>
      <c r="R58" s="1429"/>
      <c r="S58" s="1435"/>
      <c r="T58" s="1438" t="s">
        <v>424</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852" customFormat="1" customHeight="1" ht="1.05">
      <c r="A59" s="1456" t="s">
        <v>205</v>
      </c>
      <c r="B59" s="1456" t="s">
        <v>206</v>
      </c>
      <c r="C59" s="1427"/>
      <c r="D59" s="1427"/>
      <c r="E59" s="2372"/>
      <c r="F59" s="2371"/>
      <c r="G59" s="1427"/>
      <c r="H59" s="1427"/>
      <c r="I59" s="1427"/>
      <c r="J59" s="1427"/>
      <c r="K59" s="1427"/>
      <c r="L59" s="1452"/>
      <c r="M59" s="1434"/>
      <c r="N59" s="1434"/>
      <c r="P59" s="1429"/>
      <c r="Q59" s="1430"/>
      <c r="R59" s="1429"/>
      <c r="S59" s="1435"/>
      <c r="T59" s="1438" t="s">
        <v>236</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852" customFormat="1" customHeight="1" ht="1.05">
      <c r="A60" s="1456" t="s">
        <v>205</v>
      </c>
      <c r="B60" s="1456"/>
      <c r="C60" s="1456"/>
      <c r="D60" s="1456"/>
      <c r="E60" s="2372"/>
      <c r="F60" s="1456"/>
      <c r="G60" s="1456"/>
      <c r="H60" s="1456"/>
      <c r="I60" s="1456"/>
      <c r="J60" s="1456"/>
      <c r="K60" s="1456"/>
      <c r="L60" s="1459"/>
      <c r="M60" s="1434"/>
      <c r="N60" s="1434"/>
      <c r="O60" s="631"/>
      <c r="P60" s="493"/>
      <c r="Q60" s="1457"/>
      <c r="R60" s="493"/>
      <c r="S60" s="1435"/>
      <c r="T60" s="1438" t="s">
        <v>237</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852" customFormat="1" customHeight="1" ht="1.05">
      <c r="A61" s="1456" t="s">
        <v>205</v>
      </c>
      <c r="B61" s="1456"/>
      <c r="C61" s="1456"/>
      <c r="D61" s="1456"/>
      <c r="E61" s="2371"/>
      <c r="F61" s="1456"/>
      <c r="G61" s="1456"/>
      <c r="H61" s="1456"/>
      <c r="I61" s="1456"/>
      <c r="J61" s="1456"/>
      <c r="K61" s="1456"/>
      <c r="L61" s="1459"/>
      <c r="M61" s="1434"/>
      <c r="N61" s="1434"/>
      <c r="O61" s="631"/>
      <c r="P61" s="493"/>
      <c r="Q61" s="1457"/>
      <c r="R61" s="493"/>
      <c r="S61" s="1435"/>
      <c r="T61" s="1438" t="s">
        <v>237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85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238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A6698-1AA7-C9D6-03DC-5044E333E6F9}" mc:Ignorable="x14ac xr xr2 xr3">
  <sheetPr>
    <tabColor theme="6" tint="0.4"/>
  </sheetPr>
  <dimension ref="A1:BZ62"/>
  <sheetViews>
    <sheetView topLeftCell="A1" showGridLines="0" zoomScale="90" workbookViewId="0">
      <selection activeCell="BL51" sqref="BL5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4.140625" hidden="1" customWidth="1"/>
    <col min="10" max="10" style="5851" width="9.8515625" hidden="1" customWidth="1"/>
    <col min="11" max="11" style="5851" width="14.7109375" hidden="1" customWidth="1"/>
    <col min="12" max="12" style="6673" width="19.140625" hidden="1" customWidth="1"/>
    <col min="13" max="14" style="6674" width="12.28125" hidden="1" customWidth="1"/>
    <col min="15" max="15" style="6674" width="23.421875" hidden="1" customWidth="1"/>
    <col min="16" max="16" style="6675" width="3.00390625" customWidth="1"/>
    <col min="17" max="18" style="6676" width="3.00390625" customWidth="1"/>
    <col min="19" max="19" style="6677" width="12.00390625" customWidth="1"/>
    <col min="20" max="20" style="5772" width="35.00390625" customWidth="1"/>
    <col min="21" max="21" style="5772" width="0.140625" customWidth="1"/>
    <col min="22" max="24" style="5772" width="24.7109375" hidden="1" customWidth="1"/>
    <col min="25" max="25" style="5772" width="11.7109375" hidden="1" customWidth="1"/>
    <col min="26" max="26" style="5772" width="3.7109375" hidden="1" customWidth="1"/>
    <col min="27" max="27" style="5772" width="11.7109375" hidden="1" customWidth="1"/>
    <col min="28" max="28" style="5772" width="8.57421875" hidden="1" customWidth="1"/>
    <col min="29" max="29" style="5772" width="24.7109375" customWidth="1"/>
    <col min="30" max="31" style="5772" width="24.00390625" customWidth="1"/>
    <col min="32" max="32" style="5772" width="11.00390625" customWidth="1"/>
    <col min="33" max="33" style="5772" width="3.7109375" customWidth="1"/>
    <col min="34" max="34" style="5772" width="11.00390625" customWidth="1"/>
    <col min="35" max="35" style="5772" width="8.57421875" customWidth="1"/>
    <col min="70" max="70" style="62" width="10.57421875" hidden="1"/>
    <col min="71" max="71" style="5772" width="4.00390625" customWidth="1"/>
    <col min="72" max="72" style="5772" width="115.00390625" customWidth="1"/>
    <col min="73" max="77" style="5852" width="10.00390625" customWidth="1"/>
    <col min="78" max="78" style="5772" width="10.57421875" hidden="1"/>
  </cols>
  <sheetData>
    <row customHeight="1" ht="22.5" hidden="1">
      <c r="X1" s="440"/>
      <c r="Y1" s="440"/>
      <c r="AE1" s="440"/>
      <c r="AF1" s="440"/>
      <c r="AJ1" s="3887"/>
      <c r="AK1" s="3887"/>
      <c r="AL1" s="3887"/>
      <c r="AM1" s="3887"/>
      <c r="AN1" s="3887"/>
      <c r="AO1" s="3887"/>
      <c r="AP1" s="3887"/>
      <c r="AQ1" s="3887"/>
      <c r="AR1" s="3887"/>
      <c r="AS1" s="3887"/>
      <c r="AT1" s="3887"/>
      <c r="AU1" s="3887"/>
      <c r="AV1" s="3887"/>
      <c r="AW1" s="3887"/>
      <c r="AX1" s="3887"/>
      <c r="AY1" s="3887"/>
      <c r="AZ1" s="3887"/>
      <c r="BA1" s="3887"/>
      <c r="BB1" s="3887"/>
      <c r="BC1" s="3887"/>
      <c r="BD1" s="3887"/>
      <c r="BE1" s="3887"/>
      <c r="BF1" s="3887"/>
      <c r="BG1" s="3887"/>
      <c r="BH1" s="3887"/>
      <c r="BI1" s="3887"/>
      <c r="BJ1" s="3887"/>
      <c r="BK1" s="3887"/>
      <c r="BL1" s="3887"/>
      <c r="BM1" s="3887"/>
      <c r="BN1" s="3887"/>
      <c r="BO1" s="3887"/>
      <c r="BP1" s="3887"/>
      <c r="BQ1" s="3887"/>
      <c r="BR1" s="3887"/>
      <c r="BZ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130</v>
      </c>
      <c r="U2" s="413"/>
      <c r="V2" s="2355"/>
      <c r="W2" s="2356"/>
      <c r="X2" s="2356"/>
      <c r="Y2" s="2356"/>
      <c r="Z2" s="2356"/>
      <c r="AA2" s="2356"/>
      <c r="AB2" s="2357"/>
      <c r="AC2" s="2355">
        <f>INDEX(PT_DIFFERENTIATION_NTAR,MATCH(A2,PT_DIFFERENTIATION_NTAR_ID,0))</f>
      </c>
      <c r="AD2" s="2356"/>
      <c r="AE2" s="2356"/>
      <c r="AF2" s="2356"/>
      <c r="AG2" s="2356"/>
      <c r="AH2" s="2356"/>
      <c r="AI2" s="2356"/>
      <c r="AJ2" s="3889"/>
      <c r="AK2" s="3890"/>
      <c r="AL2" s="3890"/>
      <c r="AM2" s="3890"/>
      <c r="AN2" s="3890"/>
      <c r="AO2" s="3890"/>
      <c r="AP2" s="3891"/>
      <c r="AQ2" s="3889"/>
      <c r="AR2" s="3890"/>
      <c r="AS2" s="3890"/>
      <c r="AT2" s="3890"/>
      <c r="AU2" s="3890"/>
      <c r="AV2" s="3890"/>
      <c r="AW2" s="3891"/>
      <c r="AX2" s="3889"/>
      <c r="AY2" s="3890"/>
      <c r="AZ2" s="3890"/>
      <c r="BA2" s="3890"/>
      <c r="BB2" s="3890"/>
      <c r="BC2" s="3890"/>
      <c r="BD2" s="3891"/>
      <c r="BE2" s="3889"/>
      <c r="BF2" s="3890"/>
      <c r="BG2" s="3890"/>
      <c r="BH2" s="3890"/>
      <c r="BI2" s="3890"/>
      <c r="BJ2" s="3890"/>
      <c r="BK2" s="3891"/>
      <c r="BL2" s="3889"/>
      <c r="BM2" s="3890"/>
      <c r="BN2" s="3890"/>
      <c r="BO2" s="3890"/>
      <c r="BP2" s="3890"/>
      <c r="BQ2" s="3890"/>
      <c r="BR2" s="3891"/>
      <c r="BS2" s="2357"/>
      <c r="BT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613"/>
      <c r="BW2" s="613" t="str">
        <f>IF(T2="","",T2)</f>
        <v>Наименование тарифа</v>
      </c>
      <c r="BX2" s="613"/>
      <c r="BY2" s="613"/>
      <c r="BZ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407</v>
      </c>
      <c r="U3" s="413"/>
      <c r="V3" s="2355"/>
      <c r="W3" s="2356"/>
      <c r="X3" s="2356"/>
      <c r="Y3" s="2356"/>
      <c r="Z3" s="2356"/>
      <c r="AA3" s="2356"/>
      <c r="AB3" s="2357"/>
      <c r="AC3" s="2355">
        <f>INDEX(PT_DIFFERENTIATION_TER,MATCH(B3,PT_DIFFERENTIATION_TER_ID,0))</f>
      </c>
      <c r="AD3" s="2356"/>
      <c r="AE3" s="2356"/>
      <c r="AF3" s="2356"/>
      <c r="AG3" s="2356"/>
      <c r="AH3" s="2356"/>
      <c r="AI3" s="2356"/>
      <c r="AJ3" s="3889"/>
      <c r="AK3" s="3890"/>
      <c r="AL3" s="3890"/>
      <c r="AM3" s="3890"/>
      <c r="AN3" s="3890"/>
      <c r="AO3" s="3890"/>
      <c r="AP3" s="3891"/>
      <c r="AQ3" s="3889"/>
      <c r="AR3" s="3890"/>
      <c r="AS3" s="3890"/>
      <c r="AT3" s="3890"/>
      <c r="AU3" s="3890"/>
      <c r="AV3" s="3890"/>
      <c r="AW3" s="3891"/>
      <c r="AX3" s="3889"/>
      <c r="AY3" s="3890"/>
      <c r="AZ3" s="3890"/>
      <c r="BA3" s="3890"/>
      <c r="BB3" s="3890"/>
      <c r="BC3" s="3890"/>
      <c r="BD3" s="3891"/>
      <c r="BE3" s="3889"/>
      <c r="BF3" s="3890"/>
      <c r="BG3" s="3890"/>
      <c r="BH3" s="3890"/>
      <c r="BI3" s="3890"/>
      <c r="BJ3" s="3890"/>
      <c r="BK3" s="3891"/>
      <c r="BL3" s="3889"/>
      <c r="BM3" s="3890"/>
      <c r="BN3" s="3890"/>
      <c r="BO3" s="3890"/>
      <c r="BP3" s="3890"/>
      <c r="BQ3" s="3890"/>
      <c r="BR3" s="3891"/>
      <c r="BS3" s="2357"/>
      <c r="BT3" s="1371" t="s">
        <v>408</v>
      </c>
      <c r="BV3" s="613"/>
      <c r="BW3" s="613" t="str">
        <f>IF(T3="","",T3)</f>
        <v>Территория действия тарифа</v>
      </c>
      <c r="BX3" s="613"/>
      <c r="BY3" s="613"/>
      <c r="BZ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3889"/>
      <c r="AK4" s="3890"/>
      <c r="AL4" s="3890"/>
      <c r="AM4" s="3890"/>
      <c r="AN4" s="3890"/>
      <c r="AO4" s="3890"/>
      <c r="AP4" s="3891"/>
      <c r="AQ4" s="3889"/>
      <c r="AR4" s="3890"/>
      <c r="AS4" s="3890"/>
      <c r="AT4" s="3890"/>
      <c r="AU4" s="3890"/>
      <c r="AV4" s="3890"/>
      <c r="AW4" s="3891"/>
      <c r="AX4" s="3889"/>
      <c r="AY4" s="3890"/>
      <c r="AZ4" s="3890"/>
      <c r="BA4" s="3890"/>
      <c r="BB4" s="3890"/>
      <c r="BC4" s="3890"/>
      <c r="BD4" s="3891"/>
      <c r="BE4" s="3889"/>
      <c r="BF4" s="3890"/>
      <c r="BG4" s="3890"/>
      <c r="BH4" s="3890"/>
      <c r="BI4" s="3890"/>
      <c r="BJ4" s="3890"/>
      <c r="BK4" s="3891"/>
      <c r="BL4" s="3889"/>
      <c r="BM4" s="3890"/>
      <c r="BN4" s="3890"/>
      <c r="BO4" s="3890"/>
      <c r="BP4" s="3890"/>
      <c r="BQ4" s="3890"/>
      <c r="BR4" s="3891"/>
      <c r="BS4" s="2357"/>
      <c r="BT4" s="1371" t="s">
        <v>489</v>
      </c>
      <c r="BV4" s="613"/>
      <c r="BW4" s="613" t="str">
        <f>IF(T4="","",T4)</f>
        <v>Наименование централизованной системы холодного водоснабжения</v>
      </c>
      <c r="BX4" s="613"/>
      <c r="BY4" s="613"/>
      <c r="BZ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490</v>
      </c>
      <c r="U5" s="413"/>
      <c r="V5" s="2463"/>
      <c r="W5" s="2464"/>
      <c r="X5" s="2464"/>
      <c r="Y5" s="2464"/>
      <c r="Z5" s="2464"/>
      <c r="AA5" s="2464"/>
      <c r="AB5" s="2465"/>
      <c r="AC5" s="2466"/>
      <c r="AD5" s="2467"/>
      <c r="AE5" s="2467"/>
      <c r="AF5" s="2467"/>
      <c r="AG5" s="2467"/>
      <c r="AH5" s="2467"/>
      <c r="AI5" s="2467"/>
      <c r="AJ5" s="3899"/>
      <c r="AK5" s="3900"/>
      <c r="AL5" s="3900"/>
      <c r="AM5" s="3900"/>
      <c r="AN5" s="3900"/>
      <c r="AO5" s="3900"/>
      <c r="AP5" s="3901"/>
      <c r="AQ5" s="3899"/>
      <c r="AR5" s="3900"/>
      <c r="AS5" s="3900"/>
      <c r="AT5" s="3900"/>
      <c r="AU5" s="3900"/>
      <c r="AV5" s="3900"/>
      <c r="AW5" s="3901"/>
      <c r="AX5" s="3899"/>
      <c r="AY5" s="3900"/>
      <c r="AZ5" s="3900"/>
      <c r="BA5" s="3900"/>
      <c r="BB5" s="3900"/>
      <c r="BC5" s="3900"/>
      <c r="BD5" s="3901"/>
      <c r="BE5" s="3899"/>
      <c r="BF5" s="3900"/>
      <c r="BG5" s="3900"/>
      <c r="BH5" s="3900"/>
      <c r="BI5" s="3900"/>
      <c r="BJ5" s="3900"/>
      <c r="BK5" s="3901"/>
      <c r="BL5" s="3899"/>
      <c r="BM5" s="3900"/>
      <c r="BN5" s="3900"/>
      <c r="BO5" s="3900"/>
      <c r="BP5" s="3900"/>
      <c r="BQ5" s="3900"/>
      <c r="BR5" s="3901"/>
      <c r="BS5" s="2468"/>
      <c r="BT5" s="1371" t="s">
        <v>491</v>
      </c>
      <c r="BV5" s="613"/>
      <c r="BW5" s="613" t="str">
        <f>IF(T5="","",T5)</f>
        <v>Наименование признака дифференциации</v>
      </c>
      <c r="BX5" s="613"/>
      <c r="BY5" s="613"/>
      <c r="BZ5" s="1268">
        <v>0</v>
      </c>
    </row>
    <row customHeight="1" ht="23.25" hidden="1">
      <c r="A6" s="1476"/>
      <c r="B6" s="1476"/>
      <c r="C6" s="1476"/>
      <c r="D6" s="1476"/>
      <c r="E6" s="2372"/>
      <c r="F6" s="2372"/>
      <c r="G6" s="2372"/>
      <c r="H6" s="2372"/>
      <c r="I6" s="2399"/>
      <c r="J6" s="2369">
        <f>I5&amp;".1"</f>
      </c>
      <c r="K6" s="1476"/>
      <c r="L6" s="1477" t="s">
        <v>416</v>
      </c>
      <c r="P6" s="2370"/>
      <c r="Q6" s="2370">
        <v>1</v>
      </c>
      <c r="R6" s="470"/>
      <c r="S6" s="1538">
        <f>$J6</f>
      </c>
      <c r="T6" s="399" t="s">
        <v>417</v>
      </c>
      <c r="U6" s="413"/>
      <c r="V6" s="2358"/>
      <c r="W6" s="2359"/>
      <c r="X6" s="2359"/>
      <c r="Y6" s="2359"/>
      <c r="Z6" s="2359"/>
      <c r="AA6" s="2359"/>
      <c r="AB6" s="2360"/>
      <c r="AC6" s="2358"/>
      <c r="AD6" s="2359"/>
      <c r="AE6" s="2359"/>
      <c r="AF6" s="2359"/>
      <c r="AG6" s="2359"/>
      <c r="AH6" s="2359"/>
      <c r="AI6" s="2359"/>
      <c r="AJ6" s="3903"/>
      <c r="AK6" s="3904"/>
      <c r="AL6" s="3904"/>
      <c r="AM6" s="3904"/>
      <c r="AN6" s="3904"/>
      <c r="AO6" s="3904"/>
      <c r="AP6" s="3905"/>
      <c r="AQ6" s="3903"/>
      <c r="AR6" s="3904"/>
      <c r="AS6" s="3904"/>
      <c r="AT6" s="3904"/>
      <c r="AU6" s="3904"/>
      <c r="AV6" s="3904"/>
      <c r="AW6" s="3905"/>
      <c r="AX6" s="3903"/>
      <c r="AY6" s="3904"/>
      <c r="AZ6" s="3904"/>
      <c r="BA6" s="3904"/>
      <c r="BB6" s="3904"/>
      <c r="BC6" s="3904"/>
      <c r="BD6" s="3905"/>
      <c r="BE6" s="3903"/>
      <c r="BF6" s="3904"/>
      <c r="BG6" s="3904"/>
      <c r="BH6" s="3904"/>
      <c r="BI6" s="3904"/>
      <c r="BJ6" s="3904"/>
      <c r="BK6" s="3905"/>
      <c r="BL6" s="3903"/>
      <c r="BM6" s="3904"/>
      <c r="BN6" s="3904"/>
      <c r="BO6" s="3904"/>
      <c r="BP6" s="3904"/>
      <c r="BQ6" s="3904"/>
      <c r="BR6" s="3905"/>
      <c r="BS6" s="2360"/>
      <c r="BT6" s="1420" t="s">
        <v>492</v>
      </c>
      <c r="BV6" s="613"/>
      <c r="BW6" s="613" t="str">
        <f>IF(T6="","",T6)</f>
        <v>Группа потребителей</v>
      </c>
      <c r="BX6" s="613"/>
      <c r="BY6" s="613"/>
      <c r="BZ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68</v>
      </c>
      <c r="AA7" s="2378"/>
      <c r="AB7" s="2220" t="s">
        <v>68</v>
      </c>
      <c r="AC7" s="864"/>
      <c r="AD7" s="864"/>
      <c r="AE7" s="1370"/>
      <c r="AF7" s="2378"/>
      <c r="AG7" s="2220" t="s">
        <v>68</v>
      </c>
      <c r="AH7" s="2400"/>
      <c r="AI7" s="2220" t="s">
        <v>68</v>
      </c>
      <c r="AJ7" s="3907"/>
      <c r="AK7" s="3907"/>
      <c r="AL7" s="3908"/>
      <c r="AM7" s="3909"/>
      <c r="AN7" s="3910" t="s">
        <v>68</v>
      </c>
      <c r="AO7" s="3909"/>
      <c r="AP7" s="3910" t="s">
        <v>68</v>
      </c>
      <c r="AQ7" s="3907"/>
      <c r="AR7" s="3907"/>
      <c r="AS7" s="3908"/>
      <c r="AT7" s="3909"/>
      <c r="AU7" s="3910" t="s">
        <v>68</v>
      </c>
      <c r="AV7" s="3909"/>
      <c r="AW7" s="3910" t="s">
        <v>68</v>
      </c>
      <c r="AX7" s="3907"/>
      <c r="AY7" s="3907"/>
      <c r="AZ7" s="3908"/>
      <c r="BA7" s="3909"/>
      <c r="BB7" s="3910" t="s">
        <v>68</v>
      </c>
      <c r="BC7" s="3909"/>
      <c r="BD7" s="3910" t="s">
        <v>68</v>
      </c>
      <c r="BE7" s="3907"/>
      <c r="BF7" s="3907"/>
      <c r="BG7" s="3908"/>
      <c r="BH7" s="3909"/>
      <c r="BI7" s="3910" t="s">
        <v>68</v>
      </c>
      <c r="BJ7" s="3909"/>
      <c r="BK7" s="3910" t="s">
        <v>68</v>
      </c>
      <c r="BL7" s="3907"/>
      <c r="BM7" s="3907"/>
      <c r="BN7" s="3908"/>
      <c r="BO7" s="3909"/>
      <c r="BP7" s="3910" t="s">
        <v>68</v>
      </c>
      <c r="BQ7" s="3909"/>
      <c r="BR7" s="3910" t="s">
        <v>68</v>
      </c>
      <c r="BS7" s="1551"/>
      <c r="BT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624">
        <f>STRCHECKDATE(V8:BS8)</f>
      </c>
      <c r="BV7" s="613"/>
      <c r="BW7" s="613" t="str">
        <f>IF(T7="","",T7)</f>
        <v/>
      </c>
      <c r="BX7" s="613"/>
      <c r="BY7" s="613"/>
      <c r="BZ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3914"/>
      <c r="AK8" s="3914"/>
      <c r="AL8" s="3915" t="str">
        <f>AM7&amp;"-"&amp;AO7</f>
        <v>-</v>
      </c>
      <c r="AM8" s="3916"/>
      <c r="AN8" s="3910"/>
      <c r="AO8" s="3916"/>
      <c r="AP8" s="3910"/>
      <c r="AQ8" s="3914"/>
      <c r="AR8" s="3914"/>
      <c r="AS8" s="3915" t="str">
        <f>AT7&amp;"-"&amp;AV7</f>
        <v>-</v>
      </c>
      <c r="AT8" s="3916"/>
      <c r="AU8" s="3910"/>
      <c r="AV8" s="3916"/>
      <c r="AW8" s="3910"/>
      <c r="AX8" s="3914"/>
      <c r="AY8" s="3914"/>
      <c r="AZ8" s="3915" t="str">
        <f>BA7&amp;"-"&amp;BC7</f>
        <v>-</v>
      </c>
      <c r="BA8" s="3916"/>
      <c r="BB8" s="3910"/>
      <c r="BC8" s="3916"/>
      <c r="BD8" s="3910"/>
      <c r="BE8" s="3914"/>
      <c r="BF8" s="3914"/>
      <c r="BG8" s="3915" t="str">
        <f>BH7&amp;"-"&amp;BJ7</f>
        <v>-</v>
      </c>
      <c r="BH8" s="3916"/>
      <c r="BI8" s="3910"/>
      <c r="BJ8" s="3916"/>
      <c r="BK8" s="3910"/>
      <c r="BL8" s="3914"/>
      <c r="BM8" s="3914"/>
      <c r="BN8" s="3915" t="str">
        <f>BO7&amp;"-"&amp;BQ7</f>
        <v>-</v>
      </c>
      <c r="BO8" s="3916"/>
      <c r="BP8" s="3910"/>
      <c r="BQ8" s="3916"/>
      <c r="BR8" s="3910"/>
      <c r="BS8" s="1552"/>
      <c r="BT8" s="2462"/>
      <c r="BV8" s="613"/>
      <c r="BW8" s="613" t="str">
        <f>IF(T8="","",T8)</f>
        <v/>
      </c>
      <c r="BX8" s="613"/>
      <c r="BY8" s="613"/>
      <c r="BZ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3918"/>
      <c r="AK9" s="3919"/>
      <c r="AL9" s="3920"/>
      <c r="AM9" s="3921"/>
      <c r="AN9" s="3922"/>
      <c r="AO9" s="3923"/>
      <c r="AP9" s="3924"/>
      <c r="AQ9" s="3925"/>
      <c r="AR9" s="3926"/>
      <c r="AS9" s="3927"/>
      <c r="AT9" s="3928"/>
      <c r="AU9" s="3929"/>
      <c r="AV9" s="3930"/>
      <c r="AW9" s="3931"/>
      <c r="AX9" s="3932"/>
      <c r="AY9" s="3933"/>
      <c r="AZ9" s="3934"/>
      <c r="BA9" s="3935"/>
      <c r="BB9" s="3936"/>
      <c r="BC9" s="3937"/>
      <c r="BD9" s="3938"/>
      <c r="BE9" s="3939"/>
      <c r="BF9" s="3940"/>
      <c r="BG9" s="3941"/>
      <c r="BH9" s="3942"/>
      <c r="BI9" s="3943"/>
      <c r="BJ9" s="3944"/>
      <c r="BK9" s="3945"/>
      <c r="BL9" s="3946"/>
      <c r="BM9" s="3947"/>
      <c r="BN9" s="3948"/>
      <c r="BO9" s="3949"/>
      <c r="BP9" s="3950"/>
      <c r="BQ9" s="3951"/>
      <c r="BR9" s="3952"/>
      <c r="BS9" s="480"/>
      <c r="BT9" s="1371" t="s">
        <v>494</v>
      </c>
      <c r="BV9" s="613"/>
      <c r="BW9" s="613" t="str">
        <f>IF(T9="","",T9)</f>
        <v>Добавить значение признака дифференциации</v>
      </c>
      <c r="BX9" s="613"/>
      <c r="BY9" s="613"/>
      <c r="BZ9" s="1268">
        <v>0</v>
      </c>
    </row>
    <row customHeight="1" ht="21" hidden="1">
      <c r="A10" s="1476"/>
      <c r="B10" s="1476"/>
      <c r="C10" s="1476"/>
      <c r="D10" s="1476"/>
      <c r="E10" s="2372"/>
      <c r="F10" s="2372"/>
      <c r="G10" s="2372"/>
      <c r="H10" s="2372"/>
      <c r="I10" s="2369"/>
      <c r="J10" s="1476"/>
      <c r="K10" s="1476"/>
      <c r="L10" s="1477"/>
      <c r="P10" s="2370"/>
      <c r="Q10" s="1535"/>
      <c r="R10" s="469"/>
      <c r="S10" s="1391"/>
      <c r="T10" s="478" t="s">
        <v>422</v>
      </c>
      <c r="U10" s="480"/>
      <c r="V10" s="480"/>
      <c r="W10" s="480"/>
      <c r="X10" s="480"/>
      <c r="Y10" s="480"/>
      <c r="Z10" s="480"/>
      <c r="AA10" s="480"/>
      <c r="AB10" s="479"/>
      <c r="AC10" s="480"/>
      <c r="AD10" s="480"/>
      <c r="AE10" s="480"/>
      <c r="AF10" s="480"/>
      <c r="AG10" s="480"/>
      <c r="AH10" s="480"/>
      <c r="AI10" s="479"/>
      <c r="AJ10" s="3953"/>
      <c r="AK10" s="3954"/>
      <c r="AL10" s="3955"/>
      <c r="AM10" s="3956"/>
      <c r="AN10" s="3957"/>
      <c r="AO10" s="3958"/>
      <c r="AP10" s="3959"/>
      <c r="AQ10" s="3960"/>
      <c r="AR10" s="3961"/>
      <c r="AS10" s="3962"/>
      <c r="AT10" s="3963"/>
      <c r="AU10" s="3964"/>
      <c r="AV10" s="3965"/>
      <c r="AW10" s="3966"/>
      <c r="AX10" s="3967"/>
      <c r="AY10" s="3968"/>
      <c r="AZ10" s="3969"/>
      <c r="BA10" s="3970"/>
      <c r="BB10" s="3971"/>
      <c r="BC10" s="3972"/>
      <c r="BD10" s="3973"/>
      <c r="BE10" s="3974"/>
      <c r="BF10" s="3975"/>
      <c r="BG10" s="3976"/>
      <c r="BH10" s="3977"/>
      <c r="BI10" s="3978"/>
      <c r="BJ10" s="3979"/>
      <c r="BK10" s="3980"/>
      <c r="BL10" s="3981"/>
      <c r="BM10" s="3982"/>
      <c r="BN10" s="3983"/>
      <c r="BO10" s="3984"/>
      <c r="BP10" s="3985"/>
      <c r="BQ10" s="3986"/>
      <c r="BR10" s="3987"/>
      <c r="BS10" s="480"/>
      <c r="BT10" s="1553"/>
      <c r="BV10" s="613"/>
      <c r="BW10" s="613" t="str">
        <f>IF(T10="","",T10)</f>
        <v>Добавить группу потребителей</v>
      </c>
      <c r="BX10" s="613"/>
      <c r="BY10" s="613"/>
      <c r="BZ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3990"/>
      <c r="AK11" s="3991"/>
      <c r="AL11" s="3992"/>
      <c r="AM11" s="3993"/>
      <c r="AN11" s="3994"/>
      <c r="AO11" s="3995"/>
      <c r="AP11" s="3996"/>
      <c r="AQ11" s="3997"/>
      <c r="AR11" s="3998"/>
      <c r="AS11" s="3999"/>
      <c r="AT11" s="4000"/>
      <c r="AU11" s="4001"/>
      <c r="AV11" s="4002"/>
      <c r="AW11" s="4003"/>
      <c r="AX11" s="4004"/>
      <c r="AY11" s="4005"/>
      <c r="AZ11" s="4006"/>
      <c r="BA11" s="4007"/>
      <c r="BB11" s="4008"/>
      <c r="BC11" s="4009"/>
      <c r="BD11" s="4010"/>
      <c r="BE11" s="4011"/>
      <c r="BF11" s="4012"/>
      <c r="BG11" s="4013"/>
      <c r="BH11" s="4014"/>
      <c r="BI11" s="4015"/>
      <c r="BJ11" s="4016"/>
      <c r="BK11" s="4017"/>
      <c r="BL11" s="4018"/>
      <c r="BM11" s="4019"/>
      <c r="BN11" s="4020"/>
      <c r="BO11" s="4021"/>
      <c r="BP11" s="4022"/>
      <c r="BQ11" s="4023"/>
      <c r="BR11" s="4024"/>
      <c r="BS11" s="480"/>
      <c r="BT11" s="416"/>
      <c r="BV11" s="613"/>
      <c r="BW11" s="613" t="str">
        <f>IF(T11="","",T11)</f>
        <v>Добавить наименование признака дифференциации</v>
      </c>
      <c r="BX11" s="613"/>
      <c r="BY11" s="613"/>
      <c r="BZ11" s="1268">
        <v>0</v>
      </c>
    </row>
    <row s="585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4026"/>
      <c r="AK12" s="4026"/>
      <c r="AL12" s="4026"/>
      <c r="AM12" s="4026"/>
      <c r="AN12" s="4026"/>
      <c r="AO12" s="4026"/>
      <c r="AP12" s="4026"/>
      <c r="AQ12" s="4026"/>
      <c r="AR12" s="4026"/>
      <c r="AS12" s="4026"/>
      <c r="AT12" s="4026"/>
      <c r="AU12" s="4026"/>
      <c r="AV12" s="4026"/>
      <c r="AW12" s="4026"/>
      <c r="AX12" s="4026"/>
      <c r="AY12" s="4026"/>
      <c r="AZ12" s="4026"/>
      <c r="BA12" s="4026"/>
      <c r="BB12" s="4026"/>
      <c r="BC12" s="4026"/>
      <c r="BD12" s="4026"/>
      <c r="BE12" s="4026"/>
      <c r="BF12" s="4026"/>
      <c r="BG12" s="4026"/>
      <c r="BH12" s="4026"/>
      <c r="BI12" s="4026"/>
      <c r="BJ12" s="4026"/>
      <c r="BK12" s="4026"/>
      <c r="BL12" s="4026"/>
      <c r="BM12" s="4026"/>
      <c r="BN12" s="4026"/>
      <c r="BO12" s="4026"/>
      <c r="BP12" s="4026"/>
      <c r="BQ12" s="4026"/>
      <c r="BR12" s="4026"/>
      <c r="BS12" s="1437"/>
      <c r="BT12" s="1437"/>
      <c r="BV12" s="902"/>
      <c r="BW12" s="902" t="str">
        <f>IF(T12="","",T12)</f>
        <v>Добавить централизованную систему для дифференциации</v>
      </c>
      <c r="BX12" s="902"/>
      <c r="BY12" s="902"/>
      <c r="BZ12" s="631">
        <v>0</v>
      </c>
    </row>
    <row s="585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4026"/>
      <c r="AK13" s="4026"/>
      <c r="AL13" s="4026"/>
      <c r="AM13" s="4026"/>
      <c r="AN13" s="4026"/>
      <c r="AO13" s="4026"/>
      <c r="AP13" s="4026"/>
      <c r="AQ13" s="4026"/>
      <c r="AR13" s="4026"/>
      <c r="AS13" s="4026"/>
      <c r="AT13" s="4026"/>
      <c r="AU13" s="4026"/>
      <c r="AV13" s="4026"/>
      <c r="AW13" s="4026"/>
      <c r="AX13" s="4026"/>
      <c r="AY13" s="4026"/>
      <c r="AZ13" s="4026"/>
      <c r="BA13" s="4026"/>
      <c r="BB13" s="4026"/>
      <c r="BC13" s="4026"/>
      <c r="BD13" s="4026"/>
      <c r="BE13" s="4026"/>
      <c r="BF13" s="4026"/>
      <c r="BG13" s="4026"/>
      <c r="BH13" s="4026"/>
      <c r="BI13" s="4026"/>
      <c r="BJ13" s="4026"/>
      <c r="BK13" s="4026"/>
      <c r="BL13" s="4026"/>
      <c r="BM13" s="4026"/>
      <c r="BN13" s="4026"/>
      <c r="BO13" s="4026"/>
      <c r="BP13" s="4026"/>
      <c r="BQ13" s="4026"/>
      <c r="BR13" s="4026"/>
      <c r="BS13" s="1437"/>
      <c r="BT13" s="1437"/>
      <c r="BV13" s="613"/>
      <c r="BW13" s="613" t="str">
        <f>IF(T13="","",T13)</f>
        <v>Добавить территорию для дифференциации</v>
      </c>
      <c r="BX13" s="613"/>
      <c r="BY13" s="613"/>
      <c r="BZ13" s="624">
        <v>0</v>
      </c>
    </row>
    <row customHeight="1" ht="14.25" hidden="1">
      <c r="AB14" s="440"/>
      <c r="AI14" s="440"/>
      <c r="AJ14" s="3887"/>
      <c r="AK14" s="3887"/>
      <c r="AL14" s="3887"/>
      <c r="AM14" s="3887"/>
      <c r="AN14" s="3887"/>
      <c r="AO14" s="3887"/>
      <c r="AP14" s="3887"/>
      <c r="AQ14" s="3887"/>
      <c r="AR14" s="3887"/>
      <c r="AS14" s="3887"/>
      <c r="AT14" s="3887"/>
      <c r="AU14" s="3887"/>
      <c r="AV14" s="3887"/>
      <c r="AW14" s="3887"/>
      <c r="AX14" s="3887"/>
      <c r="AY14" s="3887"/>
      <c r="AZ14" s="3887"/>
      <c r="BA14" s="3887"/>
      <c r="BB14" s="3887"/>
      <c r="BC14" s="3887"/>
      <c r="BD14" s="3887"/>
      <c r="BE14" s="3887"/>
      <c r="BF14" s="3887"/>
      <c r="BG14" s="3887"/>
      <c r="BH14" s="3887"/>
      <c r="BI14" s="3887"/>
      <c r="BJ14" s="3887"/>
      <c r="BK14" s="3887"/>
      <c r="BL14" s="3887"/>
      <c r="BM14" s="3887"/>
      <c r="BN14" s="3887"/>
      <c r="BO14" s="3887"/>
      <c r="BP14" s="3887"/>
      <c r="BQ14" s="3887"/>
      <c r="BR14" s="3887"/>
      <c r="BZ14" s="1268">
        <v>0</v>
      </c>
    </row>
    <row customHeight="1" ht="14.25" hidden="1">
      <c r="AC15" s="1473"/>
      <c r="AD15" s="1473"/>
      <c r="AE15" s="1474"/>
      <c r="AF15" s="2380"/>
      <c r="AG15" s="2381" t="s">
        <v>68</v>
      </c>
      <c r="AH15" s="2380"/>
      <c r="AI15" s="2381" t="s">
        <v>68</v>
      </c>
      <c r="AJ15" s="3887"/>
      <c r="AK15" s="3887"/>
      <c r="AL15" s="3887"/>
      <c r="AM15" s="3887"/>
      <c r="AN15" s="3887"/>
      <c r="AO15" s="3887"/>
      <c r="AP15" s="3887"/>
      <c r="AQ15" s="3887"/>
      <c r="AR15" s="3887"/>
      <c r="AS15" s="3887"/>
      <c r="AT15" s="3887"/>
      <c r="AU15" s="3887"/>
      <c r="AV15" s="3887"/>
      <c r="AW15" s="3887"/>
      <c r="AX15" s="3887"/>
      <c r="AY15" s="3887"/>
      <c r="AZ15" s="3887"/>
      <c r="BA15" s="3887"/>
      <c r="BB15" s="3887"/>
      <c r="BC15" s="3887"/>
      <c r="BD15" s="3887"/>
      <c r="BE15" s="3887"/>
      <c r="BF15" s="3887"/>
      <c r="BG15" s="3887"/>
      <c r="BH15" s="3887"/>
      <c r="BI15" s="3887"/>
      <c r="BJ15" s="3887"/>
      <c r="BK15" s="3887"/>
      <c r="BL15" s="3887"/>
      <c r="BM15" s="3887"/>
      <c r="BN15" s="3887"/>
      <c r="BO15" s="3887"/>
      <c r="BP15" s="3887"/>
      <c r="BQ15" s="3887"/>
      <c r="BR15" s="3887"/>
      <c r="BZ15" s="1268">
        <v>0</v>
      </c>
    </row>
    <row customHeight="1" ht="14.25" hidden="1">
      <c r="AC16" s="1473"/>
      <c r="AD16" s="1473"/>
      <c r="AE16" s="441" t="str">
        <f>AF15&amp;"-"&amp;AH15</f>
        <v>-</v>
      </c>
      <c r="AF16" s="2381"/>
      <c r="AG16" s="2381"/>
      <c r="AH16" s="2381"/>
      <c r="AI16" s="2381"/>
      <c r="AJ16" s="3887"/>
      <c r="AK16" s="3887"/>
      <c r="AL16" s="3887"/>
      <c r="AM16" s="3887"/>
      <c r="AN16" s="3887"/>
      <c r="AO16" s="3887"/>
      <c r="AP16" s="3887"/>
      <c r="AQ16" s="3887"/>
      <c r="AR16" s="3887"/>
      <c r="AS16" s="3887"/>
      <c r="AT16" s="3887"/>
      <c r="AU16" s="3887"/>
      <c r="AV16" s="3887"/>
      <c r="AW16" s="3887"/>
      <c r="AX16" s="3887"/>
      <c r="AY16" s="3887"/>
      <c r="AZ16" s="3887"/>
      <c r="BA16" s="3887"/>
      <c r="BB16" s="3887"/>
      <c r="BC16" s="3887"/>
      <c r="BD16" s="3887"/>
      <c r="BE16" s="3887"/>
      <c r="BF16" s="3887"/>
      <c r="BG16" s="3887"/>
      <c r="BH16" s="3887"/>
      <c r="BI16" s="3887"/>
      <c r="BJ16" s="3887"/>
      <c r="BK16" s="3887"/>
      <c r="BL16" s="3887"/>
      <c r="BM16" s="3887"/>
      <c r="BN16" s="3887"/>
      <c r="BO16" s="3887"/>
      <c r="BP16" s="3887"/>
      <c r="BQ16" s="3887"/>
      <c r="BR16" s="3887"/>
      <c r="BZ16" s="1268">
        <v>0</v>
      </c>
    </row>
    <row customHeight="1" ht="14.25" hidden="1">
      <c r="AI17" s="440"/>
      <c r="AJ17" s="3887"/>
      <c r="AK17" s="3887"/>
      <c r="AL17" s="3887"/>
      <c r="AM17" s="3887"/>
      <c r="AN17" s="3887"/>
      <c r="AO17" s="3887"/>
      <c r="AP17" s="3887"/>
      <c r="AQ17" s="3887"/>
      <c r="AR17" s="3887"/>
      <c r="AS17" s="3887"/>
      <c r="AT17" s="3887"/>
      <c r="AU17" s="3887"/>
      <c r="AV17" s="3887"/>
      <c r="AW17" s="3887"/>
      <c r="AX17" s="3887"/>
      <c r="AY17" s="3887"/>
      <c r="AZ17" s="3887"/>
      <c r="BA17" s="3887"/>
      <c r="BB17" s="3887"/>
      <c r="BC17" s="3887"/>
      <c r="BD17" s="3887"/>
      <c r="BE17" s="3887"/>
      <c r="BF17" s="3887"/>
      <c r="BG17" s="3887"/>
      <c r="BH17" s="3887"/>
      <c r="BI17" s="3887"/>
      <c r="BJ17" s="3887"/>
      <c r="BK17" s="3887"/>
      <c r="BL17" s="3887"/>
      <c r="BM17" s="3887"/>
      <c r="BN17" s="3887"/>
      <c r="BO17" s="3887"/>
      <c r="BP17" s="3887"/>
      <c r="BQ17" s="3887"/>
      <c r="BR17" s="3887"/>
      <c r="BZ17" s="1268">
        <v>0</v>
      </c>
    </row>
    <row s="5851" customFormat="1" customHeight="1" ht="22.5" hidden="1">
      <c r="L18" s="1534"/>
      <c r="M18" s="1475"/>
      <c r="N18" s="1475"/>
      <c r="O18" s="1480" t="s">
        <v>425</v>
      </c>
      <c r="P18" s="1475"/>
      <c r="Q18" s="1484"/>
      <c r="R18" s="1484"/>
      <c r="S18" s="842"/>
      <c r="Y18" s="1480"/>
      <c r="AA18" s="1480"/>
      <c r="AB18" s="1479"/>
      <c r="AF18" s="1480"/>
      <c r="AH18" s="1480"/>
      <c r="AI18" s="1479"/>
      <c r="AJ18" s="4028"/>
      <c r="AK18" s="4028"/>
      <c r="AL18" s="4028"/>
      <c r="AM18" s="4029"/>
      <c r="AN18" s="4028"/>
      <c r="AO18" s="4029"/>
      <c r="AP18" s="4028"/>
      <c r="AQ18" s="4028"/>
      <c r="AR18" s="4028"/>
      <c r="AS18" s="4028"/>
      <c r="AT18" s="4029"/>
      <c r="AU18" s="4028"/>
      <c r="AV18" s="4029"/>
      <c r="AW18" s="4028"/>
      <c r="AX18" s="4028"/>
      <c r="AY18" s="4028"/>
      <c r="AZ18" s="4028"/>
      <c r="BA18" s="4029"/>
      <c r="BB18" s="4028"/>
      <c r="BC18" s="4029"/>
      <c r="BD18" s="4028"/>
      <c r="BE18" s="4028"/>
      <c r="BF18" s="4028"/>
      <c r="BG18" s="4028"/>
      <c r="BH18" s="4029"/>
      <c r="BI18" s="4028"/>
      <c r="BJ18" s="4029"/>
      <c r="BK18" s="4028"/>
      <c r="BL18" s="4028"/>
      <c r="BM18" s="4028"/>
      <c r="BN18" s="4028"/>
      <c r="BO18" s="4029"/>
      <c r="BP18" s="4028"/>
      <c r="BQ18" s="4029"/>
      <c r="BR18" s="4028"/>
      <c r="BU18" s="624"/>
      <c r="BV18" s="624"/>
      <c r="BW18" s="624"/>
      <c r="BX18" s="624"/>
      <c r="BY18" s="624"/>
      <c r="BZ18" s="1273">
        <v>0</v>
      </c>
    </row>
    <row s="5851" customFormat="1" customHeight="1" ht="14.25" hidden="1">
      <c r="L19" s="1534"/>
      <c r="M19" s="1475"/>
      <c r="N19" s="1475"/>
      <c r="O19" s="1475"/>
      <c r="P19" s="1475"/>
      <c r="Q19" s="1484"/>
      <c r="R19" s="1484"/>
      <c r="S19" s="842"/>
      <c r="AB19" s="1479"/>
      <c r="AI19" s="1479"/>
      <c r="AJ19" s="4028"/>
      <c r="AK19" s="4028"/>
      <c r="AL19" s="4028"/>
      <c r="AM19" s="4028"/>
      <c r="AN19" s="4028"/>
      <c r="AO19" s="4028"/>
      <c r="AP19" s="4028"/>
      <c r="AQ19" s="4028"/>
      <c r="AR19" s="4028"/>
      <c r="AS19" s="4028"/>
      <c r="AT19" s="4028"/>
      <c r="AU19" s="4028"/>
      <c r="AV19" s="4028"/>
      <c r="AW19" s="4028"/>
      <c r="AX19" s="4028"/>
      <c r="AY19" s="4028"/>
      <c r="AZ19" s="4028"/>
      <c r="BA19" s="4028"/>
      <c r="BB19" s="4028"/>
      <c r="BC19" s="4028"/>
      <c r="BD19" s="4028"/>
      <c r="BE19" s="4028"/>
      <c r="BF19" s="4028"/>
      <c r="BG19" s="4028"/>
      <c r="BH19" s="4028"/>
      <c r="BI19" s="4028"/>
      <c r="BJ19" s="4028"/>
      <c r="BK19" s="4028"/>
      <c r="BL19" s="4028"/>
      <c r="BM19" s="4028"/>
      <c r="BN19" s="4028"/>
      <c r="BO19" s="4028"/>
      <c r="BP19" s="4028"/>
      <c r="BQ19" s="4028"/>
      <c r="BR19" s="4028"/>
      <c r="BU19" s="624"/>
      <c r="BV19" s="624"/>
      <c r="BW19" s="624"/>
      <c r="BX19" s="624"/>
      <c r="BY19" s="624"/>
      <c r="BZ19" s="1273">
        <v>0</v>
      </c>
    </row>
    <row s="5851" customFormat="1" customHeight="1" ht="12" hidden="1">
      <c r="L20" s="1534"/>
      <c r="M20" s="1475"/>
      <c r="N20" s="1475"/>
      <c r="O20" s="1477" t="s">
        <v>426</v>
      </c>
      <c r="P20" s="1475"/>
      <c r="Q20" s="1555"/>
      <c r="R20" s="1555"/>
      <c r="S20" s="842"/>
      <c r="T20" s="1273" t="s">
        <v>427</v>
      </c>
      <c r="Z20" s="299" t="s">
        <v>428</v>
      </c>
      <c r="AB20" s="299" t="s">
        <v>429</v>
      </c>
      <c r="AC20" s="1273" t="s">
        <v>427</v>
      </c>
      <c r="AG20" s="299" t="s">
        <v>430</v>
      </c>
      <c r="AI20" s="299" t="s">
        <v>429</v>
      </c>
      <c r="AJ20" s="4028"/>
      <c r="AK20" s="4028"/>
      <c r="AL20" s="4028"/>
      <c r="AM20" s="4028"/>
      <c r="AN20" s="4031" t="s">
        <v>428</v>
      </c>
      <c r="AO20" s="4028"/>
      <c r="AP20" s="4031" t="s">
        <v>429</v>
      </c>
      <c r="AQ20" s="4028"/>
      <c r="AR20" s="4028"/>
      <c r="AS20" s="4028"/>
      <c r="AT20" s="4028"/>
      <c r="AU20" s="4031" t="s">
        <v>428</v>
      </c>
      <c r="AV20" s="4028"/>
      <c r="AW20" s="4031" t="s">
        <v>429</v>
      </c>
      <c r="AX20" s="4028"/>
      <c r="AY20" s="4028"/>
      <c r="AZ20" s="4028"/>
      <c r="BA20" s="4028"/>
      <c r="BB20" s="4031" t="s">
        <v>428</v>
      </c>
      <c r="BC20" s="4028"/>
      <c r="BD20" s="4031" t="s">
        <v>429</v>
      </c>
      <c r="BE20" s="4028"/>
      <c r="BF20" s="4028"/>
      <c r="BG20" s="4028"/>
      <c r="BH20" s="4028"/>
      <c r="BI20" s="4031" t="s">
        <v>428</v>
      </c>
      <c r="BJ20" s="4028"/>
      <c r="BK20" s="4031" t="s">
        <v>429</v>
      </c>
      <c r="BL20" s="4028"/>
      <c r="BM20" s="4028"/>
      <c r="BN20" s="4028"/>
      <c r="BO20" s="4028"/>
      <c r="BP20" s="4031" t="s">
        <v>428</v>
      </c>
      <c r="BQ20" s="4028"/>
      <c r="BR20" s="4031" t="s">
        <v>429</v>
      </c>
      <c r="BZ20" s="1273">
        <v>0</v>
      </c>
    </row>
    <row customHeight="1" ht="14.25" hidden="1">
      <c r="O21" s="1477"/>
      <c r="AJ21" s="3887"/>
      <c r="AK21" s="3887"/>
      <c r="AL21" s="3887"/>
      <c r="AM21" s="3887"/>
      <c r="AN21" s="3887"/>
      <c r="AO21" s="3887"/>
      <c r="AP21" s="3887"/>
      <c r="AQ21" s="3887"/>
      <c r="AR21" s="3887"/>
      <c r="AS21" s="3887"/>
      <c r="AT21" s="3887"/>
      <c r="AU21" s="3887"/>
      <c r="AV21" s="3887"/>
      <c r="AW21" s="3887"/>
      <c r="AX21" s="3887"/>
      <c r="AY21" s="3887"/>
      <c r="AZ21" s="3887"/>
      <c r="BA21" s="3887"/>
      <c r="BB21" s="3887"/>
      <c r="BC21" s="3887"/>
      <c r="BD21" s="3887"/>
      <c r="BE21" s="3887"/>
      <c r="BF21" s="3887"/>
      <c r="BG21" s="3887"/>
      <c r="BH21" s="3887"/>
      <c r="BI21" s="3887"/>
      <c r="BJ21" s="3887"/>
      <c r="BK21" s="3887"/>
      <c r="BL21" s="3887"/>
      <c r="BM21" s="3887"/>
      <c r="BN21" s="3887"/>
      <c r="BO21" s="3887"/>
      <c r="BP21" s="3887"/>
      <c r="BQ21" s="3887"/>
      <c r="BR21" s="3887"/>
      <c r="BZ21" s="1268">
        <v>0</v>
      </c>
    </row>
    <row customHeight="1" ht="14.25" hidden="1">
      <c r="O22" s="1477"/>
      <c r="AJ22" s="3887"/>
      <c r="AK22" s="3887"/>
      <c r="AL22" s="3887"/>
      <c r="AM22" s="3887"/>
      <c r="AN22" s="3887"/>
      <c r="AO22" s="3887"/>
      <c r="AP22" s="3887"/>
      <c r="AQ22" s="3887"/>
      <c r="AR22" s="3887"/>
      <c r="AS22" s="3887"/>
      <c r="AT22" s="3887"/>
      <c r="AU22" s="3887"/>
      <c r="AV22" s="3887"/>
      <c r="AW22" s="3887"/>
      <c r="AX22" s="3887"/>
      <c r="AY22" s="3887"/>
      <c r="AZ22" s="3887"/>
      <c r="BA22" s="3887"/>
      <c r="BB22" s="3887"/>
      <c r="BC22" s="3887"/>
      <c r="BD22" s="3887"/>
      <c r="BE22" s="3887"/>
      <c r="BF22" s="3887"/>
      <c r="BG22" s="3887"/>
      <c r="BH22" s="3887"/>
      <c r="BI22" s="3887"/>
      <c r="BJ22" s="3887"/>
      <c r="BK22" s="3887"/>
      <c r="BL22" s="3887"/>
      <c r="BM22" s="3887"/>
      <c r="BN22" s="3887"/>
      <c r="BO22" s="3887"/>
      <c r="BP22" s="3887"/>
      <c r="BQ22" s="3887"/>
      <c r="BR22" s="3887"/>
      <c r="BZ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J23" s="3887"/>
      <c r="AK23" s="3887"/>
      <c r="AL23" s="3887"/>
      <c r="AM23" s="3887"/>
      <c r="AN23" s="3887"/>
      <c r="AO23" s="3887"/>
      <c r="AP23" s="3887"/>
      <c r="AQ23" s="3887"/>
      <c r="AR23" s="3887"/>
      <c r="AS23" s="3887"/>
      <c r="AT23" s="3887"/>
      <c r="AU23" s="3887"/>
      <c r="AV23" s="3887"/>
      <c r="AW23" s="3887"/>
      <c r="AX23" s="3887"/>
      <c r="AY23" s="3887"/>
      <c r="AZ23" s="3887"/>
      <c r="BA23" s="3887"/>
      <c r="BB23" s="3887"/>
      <c r="BC23" s="3887"/>
      <c r="BD23" s="3887"/>
      <c r="BE23" s="3887"/>
      <c r="BF23" s="3887"/>
      <c r="BG23" s="3887"/>
      <c r="BH23" s="3887"/>
      <c r="BI23" s="3887"/>
      <c r="BJ23" s="3887"/>
      <c r="BK23" s="3887"/>
      <c r="BL23" s="3887"/>
      <c r="BM23" s="3887"/>
      <c r="BN23" s="3887"/>
      <c r="BO23" s="3887"/>
      <c r="BP23" s="3887"/>
      <c r="BQ23" s="3887"/>
      <c r="BR23" s="3887"/>
      <c r="BZ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J24" s="4032"/>
      <c r="AK24" s="4032"/>
      <c r="AL24" s="4032"/>
      <c r="AM24" s="4032"/>
      <c r="AN24" s="4032"/>
      <c r="AO24" s="4032"/>
      <c r="AP24" s="4032"/>
      <c r="AQ24" s="4032"/>
      <c r="AR24" s="4032"/>
      <c r="AS24" s="4032"/>
      <c r="AT24" s="4032"/>
      <c r="AU24" s="4032"/>
      <c r="AV24" s="4032"/>
      <c r="AW24" s="4032"/>
      <c r="AX24" s="4032"/>
      <c r="AY24" s="4032"/>
      <c r="AZ24" s="4032"/>
      <c r="BA24" s="4032"/>
      <c r="BB24" s="4032"/>
      <c r="BC24" s="4032"/>
      <c r="BD24" s="4032"/>
      <c r="BE24" s="4032"/>
      <c r="BF24" s="4032"/>
      <c r="BG24" s="4032"/>
      <c r="BH24" s="4032"/>
      <c r="BI24" s="4032"/>
      <c r="BJ24" s="4032"/>
      <c r="BK24" s="4032"/>
      <c r="BL24" s="4032"/>
      <c r="BM24" s="4032"/>
      <c r="BN24" s="4032"/>
      <c r="BO24" s="4032"/>
      <c r="BP24" s="4032"/>
      <c r="BQ24" s="4032"/>
      <c r="BR24" s="4032"/>
      <c r="BZ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J25" s="4033"/>
      <c r="AK25" s="4033"/>
      <c r="AL25" s="4033"/>
      <c r="AM25" s="4033"/>
      <c r="AN25" s="4033"/>
      <c r="AO25" s="4033"/>
      <c r="AP25" s="4033"/>
      <c r="AQ25" s="4033"/>
      <c r="AR25" s="4033"/>
      <c r="AS25" s="4033"/>
      <c r="AT25" s="4033"/>
      <c r="AU25" s="4033"/>
      <c r="AV25" s="4033"/>
      <c r="AW25" s="4033"/>
      <c r="AX25" s="4033"/>
      <c r="AY25" s="4033"/>
      <c r="AZ25" s="4033"/>
      <c r="BA25" s="4033"/>
      <c r="BB25" s="4033"/>
      <c r="BC25" s="4033"/>
      <c r="BD25" s="4033"/>
      <c r="BE25" s="4033"/>
      <c r="BF25" s="4033"/>
      <c r="BG25" s="4033"/>
      <c r="BH25" s="4033"/>
      <c r="BI25" s="4033"/>
      <c r="BJ25" s="4033"/>
      <c r="BK25" s="4033"/>
      <c r="BL25" s="4033"/>
      <c r="BM25" s="4033"/>
      <c r="BN25" s="4033"/>
      <c r="BO25" s="4033"/>
      <c r="BP25" s="4033"/>
      <c r="BQ25" s="4033"/>
      <c r="BR25" s="4033"/>
      <c r="BZ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034"/>
      <c r="AK26" s="4034"/>
      <c r="AL26" s="4034"/>
      <c r="AM26" s="4034"/>
      <c r="AN26" s="4034"/>
      <c r="AO26" s="4034"/>
      <c r="AP26" s="4034"/>
      <c r="AQ26" s="4034"/>
      <c r="AR26" s="4034"/>
      <c r="AS26" s="4034"/>
      <c r="AT26" s="4034"/>
      <c r="AU26" s="4034"/>
      <c r="AV26" s="4034"/>
      <c r="AW26" s="4034"/>
      <c r="AX26" s="4034"/>
      <c r="AY26" s="4034"/>
      <c r="AZ26" s="4034"/>
      <c r="BA26" s="4034"/>
      <c r="BB26" s="4034"/>
      <c r="BC26" s="4034"/>
      <c r="BD26" s="4034"/>
      <c r="BE26" s="4034"/>
      <c r="BF26" s="4034"/>
      <c r="BG26" s="4034"/>
      <c r="BH26" s="4034"/>
      <c r="BI26" s="4034"/>
      <c r="BJ26" s="4034"/>
      <c r="BK26" s="4034"/>
      <c r="BL26" s="4034"/>
      <c r="BM26" s="4034"/>
      <c r="BN26" s="4034"/>
      <c r="BO26" s="4034"/>
      <c r="BP26" s="4034"/>
      <c r="BQ26" s="4034"/>
      <c r="BR26" s="4034"/>
      <c r="BS26" s="622"/>
      <c r="BZ26" s="1268">
        <v>0</v>
      </c>
    </row>
    <row s="598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РСО-Алания</v>
      </c>
      <c r="W27" s="2364"/>
      <c r="X27" s="2364"/>
      <c r="Y27" s="2364"/>
      <c r="Z27" s="2364"/>
      <c r="AA27" s="2364"/>
      <c r="AB27" s="439"/>
      <c r="AC27" s="2364" t="str">
        <f>IF(TITLE_NAME_OR_PR_CHANGE="",IF(TITLE_NAME_OR_PR="","",TITLE_NAME_OR_PR),TITLE_NAME_OR_PR_CHANGE)</f>
        <v>Региональная служба по тарифам РСО-Алания</v>
      </c>
      <c r="AD27" s="2364"/>
      <c r="AE27" s="2364"/>
      <c r="AF27" s="2364"/>
      <c r="AG27" s="2364"/>
      <c r="AH27" s="2364"/>
      <c r="AI27" s="439"/>
      <c r="AJ27" s="4035" t="str">
        <f>IF(TITLE_NAME_OR_PR_CHANGE="",IF(TITLE_NAME_OR_PR="","",TITLE_NAME_OR_PR),TITLE_NAME_OR_PR_CHANGE)</f>
        <v>Региональная служба по тарифам РСО-Алания</v>
      </c>
      <c r="AK27" s="4035"/>
      <c r="AL27" s="4035"/>
      <c r="AM27" s="4035"/>
      <c r="AN27" s="4035"/>
      <c r="AO27" s="4035"/>
      <c r="AP27" s="3887"/>
      <c r="AQ27" s="4035" t="str">
        <f>IF(TITLE_NAME_OR_PR_CHANGE="",IF(TITLE_NAME_OR_PR="","",TITLE_NAME_OR_PR),TITLE_NAME_OR_PR_CHANGE)</f>
        <v>Региональная служба по тарифам РСО-Алания</v>
      </c>
      <c r="AR27" s="4035"/>
      <c r="AS27" s="4035"/>
      <c r="AT27" s="4035"/>
      <c r="AU27" s="4035"/>
      <c r="AV27" s="4035"/>
      <c r="AW27" s="3887"/>
      <c r="AX27" s="4035" t="str">
        <f>IF(TITLE_NAME_OR_PR_CHANGE="",IF(TITLE_NAME_OR_PR="","",TITLE_NAME_OR_PR),TITLE_NAME_OR_PR_CHANGE)</f>
        <v>Региональная служба по тарифам РСО-Алания</v>
      </c>
      <c r="AY27" s="4035"/>
      <c r="AZ27" s="4035"/>
      <c r="BA27" s="4035"/>
      <c r="BB27" s="4035"/>
      <c r="BC27" s="4035"/>
      <c r="BD27" s="3887"/>
      <c r="BE27" s="4035" t="str">
        <f>IF(TITLE_NAME_OR_PR_CHANGE="",IF(TITLE_NAME_OR_PR="","",TITLE_NAME_OR_PR),TITLE_NAME_OR_PR_CHANGE)</f>
        <v>Региональная служба по тарифам РСО-Алания</v>
      </c>
      <c r="BF27" s="4035"/>
      <c r="BG27" s="4035"/>
      <c r="BH27" s="4035"/>
      <c r="BI27" s="4035"/>
      <c r="BJ27" s="4035"/>
      <c r="BK27" s="3887"/>
      <c r="BL27" s="4035" t="str">
        <f>IF(TITLE_NAME_OR_PR_CHANGE="",IF(TITLE_NAME_OR_PR="","",TITLE_NAME_OR_PR),TITLE_NAME_OR_PR_CHANGE)</f>
        <v>Региональная служба по тарифам РСО-Алания</v>
      </c>
      <c r="BM27" s="4035"/>
      <c r="BN27" s="4035"/>
      <c r="BO27" s="4035"/>
      <c r="BP27" s="4035"/>
      <c r="BQ27" s="4035"/>
      <c r="BR27" s="3887"/>
      <c r="BS27" s="439"/>
      <c r="BT27" s="393"/>
      <c r="BU27" s="481"/>
      <c r="BV27" s="481"/>
      <c r="BW27" s="481"/>
      <c r="BX27" s="481"/>
      <c r="BY27" s="481"/>
      <c r="BZ27" s="531">
        <v>0</v>
      </c>
    </row>
    <row s="5987" customFormat="1" customHeight="1" ht="18.75">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45652</v>
      </c>
      <c r="W28" s="2377"/>
      <c r="X28" s="2377"/>
      <c r="Y28" s="2377"/>
      <c r="Z28" s="2377"/>
      <c r="AA28" s="2377"/>
      <c r="AB28" s="439"/>
      <c r="AC28" s="2377" t="str">
        <f>IF(TITLE_DATE_PR_CHANGE="",IF(TITLE_DATE_PR="","",TITLE_DATE_PR),TITLE_DATE_PR_CHANGE)</f>
        <v>45652</v>
      </c>
      <c r="AD28" s="2377"/>
      <c r="AE28" s="2377"/>
      <c r="AF28" s="2377"/>
      <c r="AG28" s="2377"/>
      <c r="AH28" s="2377"/>
      <c r="AI28" s="439"/>
      <c r="AJ28" s="4036" t="str">
        <f>IF(TITLE_DATE_PR_CHANGE="",IF(TITLE_DATE_PR="","",TITLE_DATE_PR),TITLE_DATE_PR_CHANGE)</f>
        <v>45652</v>
      </c>
      <c r="AK28" s="4036"/>
      <c r="AL28" s="4036"/>
      <c r="AM28" s="4036"/>
      <c r="AN28" s="4036"/>
      <c r="AO28" s="4036"/>
      <c r="AP28" s="3887"/>
      <c r="AQ28" s="4036" t="str">
        <f>IF(TITLE_DATE_PR_CHANGE="",IF(TITLE_DATE_PR="","",TITLE_DATE_PR),TITLE_DATE_PR_CHANGE)</f>
        <v>45652</v>
      </c>
      <c r="AR28" s="4036"/>
      <c r="AS28" s="4036"/>
      <c r="AT28" s="4036"/>
      <c r="AU28" s="4036"/>
      <c r="AV28" s="4036"/>
      <c r="AW28" s="3887"/>
      <c r="AX28" s="4036" t="str">
        <f>IF(TITLE_DATE_PR_CHANGE="",IF(TITLE_DATE_PR="","",TITLE_DATE_PR),TITLE_DATE_PR_CHANGE)</f>
        <v>45652</v>
      </c>
      <c r="AY28" s="4036"/>
      <c r="AZ28" s="4036"/>
      <c r="BA28" s="4036"/>
      <c r="BB28" s="4036"/>
      <c r="BC28" s="4036"/>
      <c r="BD28" s="3887"/>
      <c r="BE28" s="4036" t="str">
        <f>IF(TITLE_DATE_PR_CHANGE="",IF(TITLE_DATE_PR="","",TITLE_DATE_PR),TITLE_DATE_PR_CHANGE)</f>
        <v>45652</v>
      </c>
      <c r="BF28" s="4036"/>
      <c r="BG28" s="4036"/>
      <c r="BH28" s="4036"/>
      <c r="BI28" s="4036"/>
      <c r="BJ28" s="4036"/>
      <c r="BK28" s="3887"/>
      <c r="BL28" s="4036" t="str">
        <f>IF(TITLE_DATE_PR_CHANGE="",IF(TITLE_DATE_PR="","",TITLE_DATE_PR),TITLE_DATE_PR_CHANGE)</f>
        <v>45652</v>
      </c>
      <c r="BM28" s="4036"/>
      <c r="BN28" s="4036"/>
      <c r="BO28" s="4036"/>
      <c r="BP28" s="4036"/>
      <c r="BQ28" s="4036"/>
      <c r="BR28" s="3887"/>
      <c r="BS28" s="439"/>
      <c r="BT28" s="393"/>
      <c r="BU28" s="481"/>
      <c r="BV28" s="481"/>
      <c r="BW28" s="481"/>
      <c r="BX28" s="481"/>
      <c r="BY28" s="481"/>
      <c r="BZ28" s="531">
        <v>0</v>
      </c>
    </row>
    <row s="5987" customFormat="1" customHeight="1" ht="18.75">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146</v>
      </c>
      <c r="W29" s="2364"/>
      <c r="X29" s="2364"/>
      <c r="Y29" s="2364"/>
      <c r="Z29" s="2364"/>
      <c r="AA29" s="2364"/>
      <c r="AB29" s="439"/>
      <c r="AC29" s="2364" t="str">
        <f>IF(TITLE_NUMBER_PR_CHANGE="",IF(TITLE_NUMBER_PR="","",TITLE_NUMBER_PR),TITLE_NUMBER_PR_CHANGE)</f>
        <v>№ 146</v>
      </c>
      <c r="AD29" s="2364"/>
      <c r="AE29" s="2364"/>
      <c r="AF29" s="2364"/>
      <c r="AG29" s="2364"/>
      <c r="AH29" s="2364"/>
      <c r="AI29" s="439"/>
      <c r="AJ29" s="4035" t="str">
        <f>IF(TITLE_NUMBER_PR_CHANGE="",IF(TITLE_NUMBER_PR="","",TITLE_NUMBER_PR),TITLE_NUMBER_PR_CHANGE)</f>
        <v>№ 146</v>
      </c>
      <c r="AK29" s="4035"/>
      <c r="AL29" s="4035"/>
      <c r="AM29" s="4035"/>
      <c r="AN29" s="4035"/>
      <c r="AO29" s="4035"/>
      <c r="AP29" s="3887"/>
      <c r="AQ29" s="4035" t="str">
        <f>IF(TITLE_NUMBER_PR_CHANGE="",IF(TITLE_NUMBER_PR="","",TITLE_NUMBER_PR),TITLE_NUMBER_PR_CHANGE)</f>
        <v>№ 146</v>
      </c>
      <c r="AR29" s="4035"/>
      <c r="AS29" s="4035"/>
      <c r="AT29" s="4035"/>
      <c r="AU29" s="4035"/>
      <c r="AV29" s="4035"/>
      <c r="AW29" s="3887"/>
      <c r="AX29" s="4035" t="str">
        <f>IF(TITLE_NUMBER_PR_CHANGE="",IF(TITLE_NUMBER_PR="","",TITLE_NUMBER_PR),TITLE_NUMBER_PR_CHANGE)</f>
        <v>№ 146</v>
      </c>
      <c r="AY29" s="4035"/>
      <c r="AZ29" s="4035"/>
      <c r="BA29" s="4035"/>
      <c r="BB29" s="4035"/>
      <c r="BC29" s="4035"/>
      <c r="BD29" s="3887"/>
      <c r="BE29" s="4035" t="str">
        <f>IF(TITLE_NUMBER_PR_CHANGE="",IF(TITLE_NUMBER_PR="","",TITLE_NUMBER_PR),TITLE_NUMBER_PR_CHANGE)</f>
        <v>№ 146</v>
      </c>
      <c r="BF29" s="4035"/>
      <c r="BG29" s="4035"/>
      <c r="BH29" s="4035"/>
      <c r="BI29" s="4035"/>
      <c r="BJ29" s="4035"/>
      <c r="BK29" s="3887"/>
      <c r="BL29" s="4035" t="str">
        <f>IF(TITLE_NUMBER_PR_CHANGE="",IF(TITLE_NUMBER_PR="","",TITLE_NUMBER_PR),TITLE_NUMBER_PR_CHANGE)</f>
        <v>№ 146</v>
      </c>
      <c r="BM29" s="4035"/>
      <c r="BN29" s="4035"/>
      <c r="BO29" s="4035"/>
      <c r="BP29" s="4035"/>
      <c r="BQ29" s="4035"/>
      <c r="BR29" s="3887"/>
      <c r="BS29" s="439"/>
      <c r="BT29" s="393"/>
      <c r="BU29" s="481"/>
      <c r="BV29" s="481"/>
      <c r="BW29" s="481"/>
      <c r="BX29" s="481"/>
      <c r="BY29" s="481"/>
      <c r="BZ29" s="531">
        <v>0</v>
      </c>
    </row>
    <row s="598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www.rst.alania.gov.ru</v>
      </c>
      <c r="W30" s="2364"/>
      <c r="X30" s="2364"/>
      <c r="Y30" s="2364"/>
      <c r="Z30" s="2364"/>
      <c r="AA30" s="2364"/>
      <c r="AB30" s="439"/>
      <c r="AC30" s="2364" t="str">
        <f>IF(TITLE_IST_PUB_CHANGE="",IF(TITLE_IST_PUB="","",TITLE_IST_PUB),TITLE_IST_PUB_CHANGE)</f>
        <v>www.rst.alania.gov.ru</v>
      </c>
      <c r="AD30" s="2364"/>
      <c r="AE30" s="2364"/>
      <c r="AF30" s="2364"/>
      <c r="AG30" s="2364"/>
      <c r="AH30" s="2364"/>
      <c r="AI30" s="439"/>
      <c r="AJ30" s="4035" t="str">
        <f>IF(TITLE_IST_PUB_CHANGE="",IF(TITLE_IST_PUB="","",TITLE_IST_PUB),TITLE_IST_PUB_CHANGE)</f>
        <v>www.rst.alania.gov.ru</v>
      </c>
      <c r="AK30" s="4035"/>
      <c r="AL30" s="4035"/>
      <c r="AM30" s="4035"/>
      <c r="AN30" s="4035"/>
      <c r="AO30" s="4035"/>
      <c r="AP30" s="3887"/>
      <c r="AQ30" s="4035" t="str">
        <f>IF(TITLE_IST_PUB_CHANGE="",IF(TITLE_IST_PUB="","",TITLE_IST_PUB),TITLE_IST_PUB_CHANGE)</f>
        <v>www.rst.alania.gov.ru</v>
      </c>
      <c r="AR30" s="4035"/>
      <c r="AS30" s="4035"/>
      <c r="AT30" s="4035"/>
      <c r="AU30" s="4035"/>
      <c r="AV30" s="4035"/>
      <c r="AW30" s="3887"/>
      <c r="AX30" s="4035" t="str">
        <f>IF(TITLE_IST_PUB_CHANGE="",IF(TITLE_IST_PUB="","",TITLE_IST_PUB),TITLE_IST_PUB_CHANGE)</f>
        <v>www.rst.alania.gov.ru</v>
      </c>
      <c r="AY30" s="4035"/>
      <c r="AZ30" s="4035"/>
      <c r="BA30" s="4035"/>
      <c r="BB30" s="4035"/>
      <c r="BC30" s="4035"/>
      <c r="BD30" s="3887"/>
      <c r="BE30" s="4035" t="str">
        <f>IF(TITLE_IST_PUB_CHANGE="",IF(TITLE_IST_PUB="","",TITLE_IST_PUB),TITLE_IST_PUB_CHANGE)</f>
        <v>www.rst.alania.gov.ru</v>
      </c>
      <c r="BF30" s="4035"/>
      <c r="BG30" s="4035"/>
      <c r="BH30" s="4035"/>
      <c r="BI30" s="4035"/>
      <c r="BJ30" s="4035"/>
      <c r="BK30" s="3887"/>
      <c r="BL30" s="4035" t="str">
        <f>IF(TITLE_IST_PUB_CHANGE="",IF(TITLE_IST_PUB="","",TITLE_IST_PUB),TITLE_IST_PUB_CHANGE)</f>
        <v>www.rst.alania.gov.ru</v>
      </c>
      <c r="BM30" s="4035"/>
      <c r="BN30" s="4035"/>
      <c r="BO30" s="4035"/>
      <c r="BP30" s="4035"/>
      <c r="BQ30" s="4035"/>
      <c r="BR30" s="3887"/>
      <c r="BS30" s="439"/>
      <c r="BT30" s="393"/>
      <c r="BU30" s="481"/>
      <c r="BV30" s="481"/>
      <c r="BW30" s="481"/>
      <c r="BX30" s="481"/>
      <c r="BY30" s="481"/>
      <c r="BZ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034"/>
      <c r="AK31" s="4034"/>
      <c r="AL31" s="4034"/>
      <c r="AM31" s="4034"/>
      <c r="AN31" s="4034"/>
      <c r="AO31" s="4034"/>
      <c r="AP31" s="4034"/>
      <c r="AQ31" s="4034"/>
      <c r="AR31" s="4034"/>
      <c r="AS31" s="4034"/>
      <c r="AT31" s="4034"/>
      <c r="AU31" s="4034"/>
      <c r="AV31" s="4034"/>
      <c r="AW31" s="4034"/>
      <c r="AX31" s="4034"/>
      <c r="AY31" s="4034"/>
      <c r="AZ31" s="4034"/>
      <c r="BA31" s="4034"/>
      <c r="BB31" s="4034"/>
      <c r="BC31" s="4034"/>
      <c r="BD31" s="4034"/>
      <c r="BE31" s="4034"/>
      <c r="BF31" s="4034"/>
      <c r="BG31" s="4034"/>
      <c r="BH31" s="4034"/>
      <c r="BI31" s="4034"/>
      <c r="BJ31" s="4034"/>
      <c r="BK31" s="4034"/>
      <c r="BL31" s="4034"/>
      <c r="BM31" s="4034"/>
      <c r="BN31" s="4034"/>
      <c r="BO31" s="4034"/>
      <c r="BP31" s="4034"/>
      <c r="BQ31" s="4034"/>
      <c r="BR31" s="4034"/>
      <c r="BS31" s="622"/>
      <c r="BZ31" s="1268">
        <v>0</v>
      </c>
    </row>
    <row s="598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45652</v>
      </c>
      <c r="W32" s="2377"/>
      <c r="X32" s="2377"/>
      <c r="Y32" s="2377"/>
      <c r="Z32" s="2377"/>
      <c r="AA32" s="2377"/>
      <c r="AB32" s="439"/>
      <c r="AC32" s="2377" t="str">
        <f>IF(TITLE_DATE_PR_CHANGE="",IF(TITLE_DATE_PR="","",TITLE_DATE_PR),TITLE_DATE_PR_CHANGE)</f>
        <v>45652</v>
      </c>
      <c r="AD32" s="2377"/>
      <c r="AE32" s="2377"/>
      <c r="AF32" s="2377"/>
      <c r="AG32" s="2377"/>
      <c r="AH32" s="2377"/>
      <c r="AI32" s="439"/>
      <c r="AJ32" s="4036" t="str">
        <f>IF(TITLE_DATE_PR_CHANGE="",IF(TITLE_DATE_PR="","",TITLE_DATE_PR),TITLE_DATE_PR_CHANGE)</f>
        <v>45652</v>
      </c>
      <c r="AK32" s="4036"/>
      <c r="AL32" s="4036"/>
      <c r="AM32" s="4036"/>
      <c r="AN32" s="4036"/>
      <c r="AO32" s="4036"/>
      <c r="AP32" s="3887"/>
      <c r="AQ32" s="4036" t="str">
        <f>IF(TITLE_DATE_PR_CHANGE="",IF(TITLE_DATE_PR="","",TITLE_DATE_PR),TITLE_DATE_PR_CHANGE)</f>
        <v>45652</v>
      </c>
      <c r="AR32" s="4036"/>
      <c r="AS32" s="4036"/>
      <c r="AT32" s="4036"/>
      <c r="AU32" s="4036"/>
      <c r="AV32" s="4036"/>
      <c r="AW32" s="3887"/>
      <c r="AX32" s="4036" t="str">
        <f>IF(TITLE_DATE_PR_CHANGE="",IF(TITLE_DATE_PR="","",TITLE_DATE_PR),TITLE_DATE_PR_CHANGE)</f>
        <v>45652</v>
      </c>
      <c r="AY32" s="4036"/>
      <c r="AZ32" s="4036"/>
      <c r="BA32" s="4036"/>
      <c r="BB32" s="4036"/>
      <c r="BC32" s="4036"/>
      <c r="BD32" s="3887"/>
      <c r="BE32" s="4036" t="str">
        <f>IF(TITLE_DATE_PR_CHANGE="",IF(TITLE_DATE_PR="","",TITLE_DATE_PR),TITLE_DATE_PR_CHANGE)</f>
        <v>45652</v>
      </c>
      <c r="BF32" s="4036"/>
      <c r="BG32" s="4036"/>
      <c r="BH32" s="4036"/>
      <c r="BI32" s="4036"/>
      <c r="BJ32" s="4036"/>
      <c r="BK32" s="3887"/>
      <c r="BL32" s="4036" t="str">
        <f>IF(TITLE_DATE_PR_CHANGE="",IF(TITLE_DATE_PR="","",TITLE_DATE_PR),TITLE_DATE_PR_CHANGE)</f>
        <v>45652</v>
      </c>
      <c r="BM32" s="4036"/>
      <c r="BN32" s="4036"/>
      <c r="BO32" s="4036"/>
      <c r="BP32" s="4036"/>
      <c r="BQ32" s="4036"/>
      <c r="BR32" s="3887"/>
      <c r="BS32" s="439"/>
      <c r="BT32" s="393"/>
      <c r="BU32" s="481"/>
      <c r="BV32" s="481"/>
      <c r="BW32" s="481"/>
      <c r="BX32" s="481"/>
      <c r="BY32" s="481"/>
      <c r="BZ32" s="531">
        <v>0</v>
      </c>
    </row>
    <row s="598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146</v>
      </c>
      <c r="W33" s="2364"/>
      <c r="X33" s="2364"/>
      <c r="Y33" s="2364"/>
      <c r="Z33" s="2364"/>
      <c r="AA33" s="2364"/>
      <c r="AB33" s="439"/>
      <c r="AC33" s="2364" t="str">
        <f>IF(TITLE_NUMBER_PR_CHANGE="",IF(TITLE_NUMBER_PR="","",TITLE_NUMBER_PR),TITLE_NUMBER_PR_CHANGE)</f>
        <v>№ 146</v>
      </c>
      <c r="AD33" s="2364"/>
      <c r="AE33" s="2364"/>
      <c r="AF33" s="2364"/>
      <c r="AG33" s="2364"/>
      <c r="AH33" s="2364"/>
      <c r="AI33" s="439"/>
      <c r="AJ33" s="4035" t="str">
        <f>IF(TITLE_NUMBER_PR_CHANGE="",IF(TITLE_NUMBER_PR="","",TITLE_NUMBER_PR),TITLE_NUMBER_PR_CHANGE)</f>
        <v>№ 146</v>
      </c>
      <c r="AK33" s="4035"/>
      <c r="AL33" s="4035"/>
      <c r="AM33" s="4035"/>
      <c r="AN33" s="4035"/>
      <c r="AO33" s="4035"/>
      <c r="AP33" s="3887"/>
      <c r="AQ33" s="4035" t="str">
        <f>IF(TITLE_NUMBER_PR_CHANGE="",IF(TITLE_NUMBER_PR="","",TITLE_NUMBER_PR),TITLE_NUMBER_PR_CHANGE)</f>
        <v>№ 146</v>
      </c>
      <c r="AR33" s="4035"/>
      <c r="AS33" s="4035"/>
      <c r="AT33" s="4035"/>
      <c r="AU33" s="4035"/>
      <c r="AV33" s="4035"/>
      <c r="AW33" s="3887"/>
      <c r="AX33" s="4035" t="str">
        <f>IF(TITLE_NUMBER_PR_CHANGE="",IF(TITLE_NUMBER_PR="","",TITLE_NUMBER_PR),TITLE_NUMBER_PR_CHANGE)</f>
        <v>№ 146</v>
      </c>
      <c r="AY33" s="4035"/>
      <c r="AZ33" s="4035"/>
      <c r="BA33" s="4035"/>
      <c r="BB33" s="4035"/>
      <c r="BC33" s="4035"/>
      <c r="BD33" s="3887"/>
      <c r="BE33" s="4035" t="str">
        <f>IF(TITLE_NUMBER_PR_CHANGE="",IF(TITLE_NUMBER_PR="","",TITLE_NUMBER_PR),TITLE_NUMBER_PR_CHANGE)</f>
        <v>№ 146</v>
      </c>
      <c r="BF33" s="4035"/>
      <c r="BG33" s="4035"/>
      <c r="BH33" s="4035"/>
      <c r="BI33" s="4035"/>
      <c r="BJ33" s="4035"/>
      <c r="BK33" s="3887"/>
      <c r="BL33" s="4035" t="str">
        <f>IF(TITLE_NUMBER_PR_CHANGE="",IF(TITLE_NUMBER_PR="","",TITLE_NUMBER_PR),TITLE_NUMBER_PR_CHANGE)</f>
        <v>№ 146</v>
      </c>
      <c r="BM33" s="4035"/>
      <c r="BN33" s="4035"/>
      <c r="BO33" s="4035"/>
      <c r="BP33" s="4035"/>
      <c r="BQ33" s="4035"/>
      <c r="BR33" s="3887"/>
      <c r="BS33" s="439"/>
      <c r="BT33" s="393"/>
      <c r="BU33" s="481"/>
      <c r="BV33" s="481"/>
      <c r="BW33" s="481"/>
      <c r="BX33" s="481"/>
      <c r="BY33" s="481"/>
      <c r="BZ33" s="531">
        <v>0</v>
      </c>
    </row>
    <row s="598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435</v>
      </c>
      <c r="AC34" s="439"/>
      <c r="AD34" s="439"/>
      <c r="AE34" s="439"/>
      <c r="AF34" s="439"/>
      <c r="AG34" s="439"/>
      <c r="AH34" s="439"/>
      <c r="AI34" s="391" t="s">
        <v>435</v>
      </c>
      <c r="AJ34" s="3887"/>
      <c r="AK34" s="3887"/>
      <c r="AL34" s="3887"/>
      <c r="AM34" s="3887"/>
      <c r="AN34" s="3887"/>
      <c r="AO34" s="3887"/>
      <c r="AP34" s="4038" t="s">
        <v>435</v>
      </c>
      <c r="AQ34" s="3887"/>
      <c r="AR34" s="3887"/>
      <c r="AS34" s="3887"/>
      <c r="AT34" s="3887"/>
      <c r="AU34" s="3887"/>
      <c r="AV34" s="3887"/>
      <c r="AW34" s="4038" t="s">
        <v>435</v>
      </c>
      <c r="AX34" s="3887"/>
      <c r="AY34" s="3887"/>
      <c r="AZ34" s="3887"/>
      <c r="BA34" s="3887"/>
      <c r="BB34" s="3887"/>
      <c r="BC34" s="3887"/>
      <c r="BD34" s="4038" t="s">
        <v>435</v>
      </c>
      <c r="BE34" s="3887"/>
      <c r="BF34" s="3887"/>
      <c r="BG34" s="3887"/>
      <c r="BH34" s="3887"/>
      <c r="BI34" s="3887"/>
      <c r="BJ34" s="3887"/>
      <c r="BK34" s="4038" t="s">
        <v>435</v>
      </c>
      <c r="BL34" s="3887"/>
      <c r="BM34" s="3887"/>
      <c r="BN34" s="3887"/>
      <c r="BO34" s="3887"/>
      <c r="BP34" s="3887"/>
      <c r="BQ34" s="3887"/>
      <c r="BR34" s="4038" t="s">
        <v>435</v>
      </c>
      <c r="BU34" s="481"/>
      <c r="BV34" s="481"/>
      <c r="BW34" s="481"/>
      <c r="BX34" s="481"/>
      <c r="BY34" s="481"/>
      <c r="BZ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4039" t="s">
        <v>106</v>
      </c>
      <c r="AK35" s="4039"/>
      <c r="AL35" s="4039"/>
      <c r="AM35" s="4039"/>
      <c r="AN35" s="4039"/>
      <c r="AO35" s="4039"/>
      <c r="AP35" s="4039"/>
      <c r="AQ35" s="4039" t="s">
        <v>106</v>
      </c>
      <c r="AR35" s="4039"/>
      <c r="AS35" s="4039"/>
      <c r="AT35" s="4039"/>
      <c r="AU35" s="4039"/>
      <c r="AV35" s="4039"/>
      <c r="AW35" s="4039"/>
      <c r="AX35" s="4039" t="s">
        <v>106</v>
      </c>
      <c r="AY35" s="4039"/>
      <c r="AZ35" s="4039"/>
      <c r="BA35" s="4039"/>
      <c r="BB35" s="4039"/>
      <c r="BC35" s="4039"/>
      <c r="BD35" s="4039"/>
      <c r="BE35" s="4039" t="s">
        <v>106</v>
      </c>
      <c r="BF35" s="4039"/>
      <c r="BG35" s="4039"/>
      <c r="BH35" s="4039"/>
      <c r="BI35" s="4039"/>
      <c r="BJ35" s="4039"/>
      <c r="BK35" s="4039"/>
      <c r="BL35" s="4039" t="s">
        <v>106</v>
      </c>
      <c r="BM35" s="4039"/>
      <c r="BN35" s="4039"/>
      <c r="BO35" s="4039"/>
      <c r="BP35" s="4039"/>
      <c r="BQ35" s="4039"/>
      <c r="BR35" s="4039"/>
      <c r="BZ35" s="1268">
        <v>14</v>
      </c>
    </row>
    <row customHeight="1" ht="15">
      <c r="Q36" s="489"/>
      <c r="R36" s="489"/>
      <c r="S36" s="2240" t="s">
        <v>310</v>
      </c>
      <c r="T36" s="2240"/>
      <c r="U36" s="2240"/>
      <c r="V36" s="2240"/>
      <c r="W36" s="2240"/>
      <c r="X36" s="2240"/>
      <c r="Y36" s="2240"/>
      <c r="Z36" s="2240"/>
      <c r="AA36" s="2240"/>
      <c r="AB36" s="2240"/>
      <c r="AC36" s="2240"/>
      <c r="AD36" s="2240"/>
      <c r="AE36" s="2240"/>
      <c r="AF36" s="2240"/>
      <c r="AG36" s="2240"/>
      <c r="AH36" s="2240"/>
      <c r="AI36" s="2240"/>
      <c r="AJ36" s="4040" t="s">
        <v>310</v>
      </c>
      <c r="AK36" s="4040"/>
      <c r="AL36" s="4040"/>
      <c r="AM36" s="4040"/>
      <c r="AN36" s="4040"/>
      <c r="AO36" s="4040"/>
      <c r="AP36" s="4040"/>
      <c r="AQ36" s="4040" t="s">
        <v>310</v>
      </c>
      <c r="AR36" s="4040"/>
      <c r="AS36" s="4040"/>
      <c r="AT36" s="4040"/>
      <c r="AU36" s="4040"/>
      <c r="AV36" s="4040"/>
      <c r="AW36" s="4040"/>
      <c r="AX36" s="4040" t="s">
        <v>310</v>
      </c>
      <c r="AY36" s="4040"/>
      <c r="AZ36" s="4040"/>
      <c r="BA36" s="4040"/>
      <c r="BB36" s="4040"/>
      <c r="BC36" s="4040"/>
      <c r="BD36" s="4040"/>
      <c r="BE36" s="4040" t="s">
        <v>310</v>
      </c>
      <c r="BF36" s="4040"/>
      <c r="BG36" s="4040"/>
      <c r="BH36" s="4040"/>
      <c r="BI36" s="4040"/>
      <c r="BJ36" s="4040"/>
      <c r="BK36" s="4040"/>
      <c r="BL36" s="4040" t="s">
        <v>310</v>
      </c>
      <c r="BM36" s="4040"/>
      <c r="BN36" s="4040"/>
      <c r="BO36" s="4040"/>
      <c r="BP36" s="4040"/>
      <c r="BQ36" s="4040"/>
      <c r="BR36" s="4040"/>
      <c r="BS36" s="2240"/>
      <c r="BT36" s="2240"/>
      <c r="BZ36" s="1268"/>
    </row>
    <row customHeight="1" ht="14.699999999999998">
      <c r="Q37" s="489"/>
      <c r="R37" s="489"/>
      <c r="S37" s="2386" t="s">
        <v>90</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4041" t="s">
        <v>437</v>
      </c>
      <c r="AK37" s="4042"/>
      <c r="AL37" s="4042"/>
      <c r="AM37" s="4042"/>
      <c r="AN37" s="4042"/>
      <c r="AO37" s="4043"/>
      <c r="AP37" s="4044" t="s">
        <v>438</v>
      </c>
      <c r="AQ37" s="4041" t="s">
        <v>437</v>
      </c>
      <c r="AR37" s="4042"/>
      <c r="AS37" s="4042"/>
      <c r="AT37" s="4042"/>
      <c r="AU37" s="4042"/>
      <c r="AV37" s="4043"/>
      <c r="AW37" s="4044" t="s">
        <v>438</v>
      </c>
      <c r="AX37" s="4041" t="s">
        <v>437</v>
      </c>
      <c r="AY37" s="4042"/>
      <c r="AZ37" s="4042"/>
      <c r="BA37" s="4042"/>
      <c r="BB37" s="4042"/>
      <c r="BC37" s="4043"/>
      <c r="BD37" s="4044" t="s">
        <v>438</v>
      </c>
      <c r="BE37" s="4041" t="s">
        <v>437</v>
      </c>
      <c r="BF37" s="4042"/>
      <c r="BG37" s="4042"/>
      <c r="BH37" s="4042"/>
      <c r="BI37" s="4042"/>
      <c r="BJ37" s="4043"/>
      <c r="BK37" s="4044" t="s">
        <v>438</v>
      </c>
      <c r="BL37" s="4041" t="s">
        <v>437</v>
      </c>
      <c r="BM37" s="4042"/>
      <c r="BN37" s="4042"/>
      <c r="BO37" s="4042"/>
      <c r="BP37" s="4042"/>
      <c r="BQ37" s="4043"/>
      <c r="BR37" s="4044" t="s">
        <v>438</v>
      </c>
      <c r="BS37" s="2393" t="s">
        <v>440</v>
      </c>
      <c r="BT37" s="2240"/>
      <c r="BZ37" s="1268">
        <v>14</v>
      </c>
    </row>
    <row customHeight="1" ht="35.699999999999996">
      <c r="Q38" s="489"/>
      <c r="R38" s="489"/>
      <c r="S38" s="2386"/>
      <c r="T38" s="2322"/>
      <c r="U38" s="1144"/>
      <c r="V38" s="1465" t="s">
        <v>496</v>
      </c>
      <c r="W38" s="2375" t="s">
        <v>443</v>
      </c>
      <c r="X38" s="2376"/>
      <c r="Y38" s="2375" t="s">
        <v>444</v>
      </c>
      <c r="Z38" s="2382"/>
      <c r="AA38" s="2376"/>
      <c r="AB38" s="2391"/>
      <c r="AC38" s="1465" t="s">
        <v>496</v>
      </c>
      <c r="AD38" s="2375" t="s">
        <v>443</v>
      </c>
      <c r="AE38" s="2376"/>
      <c r="AF38" s="2375" t="s">
        <v>444</v>
      </c>
      <c r="AG38" s="2382"/>
      <c r="AH38" s="2376"/>
      <c r="AI38" s="2391"/>
      <c r="AJ38" s="4046" t="s">
        <v>496</v>
      </c>
      <c r="AK38" s="4047" t="s">
        <v>443</v>
      </c>
      <c r="AL38" s="4048"/>
      <c r="AM38" s="4047" t="s">
        <v>444</v>
      </c>
      <c r="AN38" s="4049"/>
      <c r="AO38" s="4048"/>
      <c r="AP38" s="4050"/>
      <c r="AQ38" s="4046" t="s">
        <v>496</v>
      </c>
      <c r="AR38" s="4047" t="s">
        <v>443</v>
      </c>
      <c r="AS38" s="4048"/>
      <c r="AT38" s="4047" t="s">
        <v>444</v>
      </c>
      <c r="AU38" s="4049"/>
      <c r="AV38" s="4048"/>
      <c r="AW38" s="4050"/>
      <c r="AX38" s="4046" t="s">
        <v>496</v>
      </c>
      <c r="AY38" s="4047" t="s">
        <v>443</v>
      </c>
      <c r="AZ38" s="4048"/>
      <c r="BA38" s="4047" t="s">
        <v>444</v>
      </c>
      <c r="BB38" s="4049"/>
      <c r="BC38" s="4048"/>
      <c r="BD38" s="4050"/>
      <c r="BE38" s="4046" t="s">
        <v>496</v>
      </c>
      <c r="BF38" s="4047" t="s">
        <v>443</v>
      </c>
      <c r="BG38" s="4048"/>
      <c r="BH38" s="4047" t="s">
        <v>444</v>
      </c>
      <c r="BI38" s="4049"/>
      <c r="BJ38" s="4048"/>
      <c r="BK38" s="4050"/>
      <c r="BL38" s="4046" t="s">
        <v>496</v>
      </c>
      <c r="BM38" s="4047" t="s">
        <v>443</v>
      </c>
      <c r="BN38" s="4048"/>
      <c r="BO38" s="4047" t="s">
        <v>444</v>
      </c>
      <c r="BP38" s="4049"/>
      <c r="BQ38" s="4048"/>
      <c r="BR38" s="4050"/>
      <c r="BS38" s="2394"/>
      <c r="BT38" s="2240"/>
      <c r="BZ38" s="1268">
        <v>34</v>
      </c>
    </row>
    <row customHeight="1" ht="35.699999999999996">
      <c r="A39" s="1483"/>
      <c r="B39" s="1483" t="s">
        <v>142</v>
      </c>
      <c r="C39" s="1483" t="s">
        <v>143</v>
      </c>
      <c r="D39" s="1483" t="s">
        <v>144</v>
      </c>
      <c r="E39" s="1477" t="s">
        <v>445</v>
      </c>
      <c r="F39" s="1477" t="s">
        <v>446</v>
      </c>
      <c r="G39" s="1477" t="s">
        <v>447</v>
      </c>
      <c r="H39" s="1477"/>
      <c r="I39" s="1477" t="s">
        <v>497</v>
      </c>
      <c r="J39" s="1477" t="s">
        <v>450</v>
      </c>
      <c r="K39" s="1477" t="s">
        <v>498</v>
      </c>
      <c r="L39" s="1477" t="s">
        <v>426</v>
      </c>
      <c r="Q39" s="489"/>
      <c r="R39" s="489"/>
      <c r="S39" s="2386"/>
      <c r="T39" s="2322"/>
      <c r="U39" s="415"/>
      <c r="V39" s="1465" t="s">
        <v>499</v>
      </c>
      <c r="W39" s="1335" t="s">
        <v>500</v>
      </c>
      <c r="X39" s="1335" t="s">
        <v>501</v>
      </c>
      <c r="Y39" s="1470" t="s">
        <v>454</v>
      </c>
      <c r="Z39" s="2383" t="s">
        <v>455</v>
      </c>
      <c r="AA39" s="2384"/>
      <c r="AB39" s="2392"/>
      <c r="AC39" s="1465" t="s">
        <v>499</v>
      </c>
      <c r="AD39" s="1335" t="s">
        <v>500</v>
      </c>
      <c r="AE39" s="1335" t="s">
        <v>501</v>
      </c>
      <c r="AF39" s="1470" t="s">
        <v>454</v>
      </c>
      <c r="AG39" s="2383" t="s">
        <v>455</v>
      </c>
      <c r="AH39" s="2384"/>
      <c r="AI39" s="2392"/>
      <c r="AJ39" s="4046" t="s">
        <v>499</v>
      </c>
      <c r="AK39" s="4052" t="s">
        <v>500</v>
      </c>
      <c r="AL39" s="4052" t="s">
        <v>501</v>
      </c>
      <c r="AM39" s="4052" t="s">
        <v>454</v>
      </c>
      <c r="AN39" s="4053" t="s">
        <v>455</v>
      </c>
      <c r="AO39" s="4054"/>
      <c r="AP39" s="4055"/>
      <c r="AQ39" s="4046" t="s">
        <v>499</v>
      </c>
      <c r="AR39" s="4052" t="s">
        <v>500</v>
      </c>
      <c r="AS39" s="4052" t="s">
        <v>501</v>
      </c>
      <c r="AT39" s="4052" t="s">
        <v>454</v>
      </c>
      <c r="AU39" s="4053" t="s">
        <v>455</v>
      </c>
      <c r="AV39" s="4054"/>
      <c r="AW39" s="4055"/>
      <c r="AX39" s="4046" t="s">
        <v>499</v>
      </c>
      <c r="AY39" s="4052" t="s">
        <v>500</v>
      </c>
      <c r="AZ39" s="4052" t="s">
        <v>501</v>
      </c>
      <c r="BA39" s="4052" t="s">
        <v>454</v>
      </c>
      <c r="BB39" s="4053" t="s">
        <v>455</v>
      </c>
      <c r="BC39" s="4054"/>
      <c r="BD39" s="4055"/>
      <c r="BE39" s="4046" t="s">
        <v>499</v>
      </c>
      <c r="BF39" s="4052" t="s">
        <v>500</v>
      </c>
      <c r="BG39" s="4052" t="s">
        <v>501</v>
      </c>
      <c r="BH39" s="4052" t="s">
        <v>454</v>
      </c>
      <c r="BI39" s="4053" t="s">
        <v>455</v>
      </c>
      <c r="BJ39" s="4054"/>
      <c r="BK39" s="4055"/>
      <c r="BL39" s="4046" t="s">
        <v>499</v>
      </c>
      <c r="BM39" s="4052" t="s">
        <v>500</v>
      </c>
      <c r="BN39" s="4052" t="s">
        <v>501</v>
      </c>
      <c r="BO39" s="4052" t="s">
        <v>454</v>
      </c>
      <c r="BP39" s="4053" t="s">
        <v>455</v>
      </c>
      <c r="BQ39" s="4054"/>
      <c r="BR39" s="4055"/>
      <c r="BS39" s="2395"/>
      <c r="BT39" s="2240"/>
      <c r="BZ39" s="1268">
        <v>34</v>
      </c>
    </row>
    <row s="643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117</v>
      </c>
      <c r="T40" s="1368" t="s">
        <v>105</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4057">
        <f>OFFSET(AJ40,0,-1)+1</f>
        <v>15</v>
      </c>
      <c r="AK40" s="4057">
        <f>OFFSET(AK40,0,-1)+1</f>
        <v>16</v>
      </c>
      <c r="AL40" s="4057">
        <f>OFFSET(AL40,0,-1)+1</f>
        <v>17</v>
      </c>
      <c r="AM40" s="4057">
        <f>OFFSET(AM40,0,-1)+1</f>
        <v>18</v>
      </c>
      <c r="AN40" s="4057">
        <f>OFFSET(AN40,0,-1)+1</f>
        <v>19</v>
      </c>
      <c r="AO40" s="4057"/>
      <c r="AP40" s="4057">
        <f>OFFSET(AP40,0,-2)+1</f>
        <v>20</v>
      </c>
      <c r="AQ40" s="4057">
        <f>OFFSET(AQ40,0,-1)+1</f>
        <v>21</v>
      </c>
      <c r="AR40" s="4057">
        <f>OFFSET(AR40,0,-1)+1</f>
        <v>22</v>
      </c>
      <c r="AS40" s="4057">
        <f>OFFSET(AS40,0,-1)+1</f>
        <v>23</v>
      </c>
      <c r="AT40" s="4057">
        <f>OFFSET(AT40,0,-1)+1</f>
        <v>24</v>
      </c>
      <c r="AU40" s="4057">
        <f>OFFSET(AU40,0,-1)+1</f>
        <v>25</v>
      </c>
      <c r="AV40" s="4057"/>
      <c r="AW40" s="4057">
        <f>OFFSET(AW40,0,-2)+1</f>
        <v>26</v>
      </c>
      <c r="AX40" s="4057">
        <f>OFFSET(AX40,0,-1)+1</f>
        <v>27</v>
      </c>
      <c r="AY40" s="4057">
        <f>OFFSET(AY40,0,-1)+1</f>
        <v>28</v>
      </c>
      <c r="AZ40" s="4057">
        <f>OFFSET(AZ40,0,-1)+1</f>
        <v>29</v>
      </c>
      <c r="BA40" s="4057">
        <f>OFFSET(BA40,0,-1)+1</f>
        <v>30</v>
      </c>
      <c r="BB40" s="4057">
        <f>OFFSET(BB40,0,-1)+1</f>
        <v>31</v>
      </c>
      <c r="BC40" s="4057"/>
      <c r="BD40" s="4057">
        <f>OFFSET(BD40,0,-2)+1</f>
        <v>32</v>
      </c>
      <c r="BE40" s="4057">
        <f>OFFSET(BE40,0,-1)+1</f>
        <v>33</v>
      </c>
      <c r="BF40" s="4057">
        <f>OFFSET(BF40,0,-1)+1</f>
        <v>34</v>
      </c>
      <c r="BG40" s="4057">
        <f>OFFSET(BG40,0,-1)+1</f>
        <v>35</v>
      </c>
      <c r="BH40" s="4057">
        <f>OFFSET(BH40,0,-1)+1</f>
        <v>36</v>
      </c>
      <c r="BI40" s="4057">
        <f>OFFSET(BI40,0,-1)+1</f>
        <v>37</v>
      </c>
      <c r="BJ40" s="4057"/>
      <c r="BK40" s="4057">
        <f>OFFSET(BK40,0,-2)+1</f>
        <v>38</v>
      </c>
      <c r="BL40" s="4057">
        <f>OFFSET(BL40,0,-1)+1</f>
        <v>39</v>
      </c>
      <c r="BM40" s="4057">
        <f>OFFSET(BM40,0,-1)+1</f>
        <v>40</v>
      </c>
      <c r="BN40" s="4057">
        <f>OFFSET(BN40,0,-1)+1</f>
        <v>41</v>
      </c>
      <c r="BO40" s="4057">
        <f>OFFSET(BO40,0,-1)+1</f>
        <v>42</v>
      </c>
      <c r="BP40" s="4057">
        <f>OFFSET(BP40,0,-1)+1</f>
        <v>43</v>
      </c>
      <c r="BQ40" s="4057"/>
      <c r="BR40" s="4057">
        <f>OFFSET(BR40,0,-2)+1</f>
        <v>44</v>
      </c>
      <c r="BS40" s="1358">
        <f>OFFSET(BS40,0,-1)</f>
        <v>44</v>
      </c>
      <c r="BT40" s="1466">
        <f>OFFSET(BT40,0,-1)+1</f>
        <v>45</v>
      </c>
      <c r="BU40" s="624"/>
      <c r="BV40" s="624"/>
      <c r="BW40" s="624"/>
      <c r="BX40" s="624"/>
      <c r="BY40" s="624"/>
      <c r="BZ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1</v>
      </c>
      <c r="T41" s="411" t="s">
        <v>130</v>
      </c>
      <c r="U41" s="413"/>
      <c r="V41" s="2355"/>
      <c r="W41" s="2356"/>
      <c r="X41" s="2356"/>
      <c r="Y41" s="2356"/>
      <c r="Z41" s="2356"/>
      <c r="AA41" s="2356"/>
      <c r="AB41" s="2357"/>
      <c r="AC41" s="2355" t="str">
        <f>INDEX(PT_DIFFERENTIATION_NTAR,MATCH(A41,PT_DIFFERENTIATION_NTAR_ID,0))</f>
        <v>Тариф на холодную питьевую воду</v>
      </c>
      <c r="AD41" s="2356"/>
      <c r="AE41" s="2356"/>
      <c r="AF41" s="2356"/>
      <c r="AG41" s="2356"/>
      <c r="AH41" s="2356"/>
      <c r="AI41" s="2356"/>
      <c r="AJ41" s="3889"/>
      <c r="AK41" s="3890"/>
      <c r="AL41" s="3890"/>
      <c r="AM41" s="3890"/>
      <c r="AN41" s="3890"/>
      <c r="AO41" s="3890"/>
      <c r="AP41" s="3891"/>
      <c r="AQ41" s="3889"/>
      <c r="AR41" s="3890"/>
      <c r="AS41" s="3890"/>
      <c r="AT41" s="3890"/>
      <c r="AU41" s="3890"/>
      <c r="AV41" s="3890"/>
      <c r="AW41" s="3891"/>
      <c r="AX41" s="3889"/>
      <c r="AY41" s="3890"/>
      <c r="AZ41" s="3890"/>
      <c r="BA41" s="3890"/>
      <c r="BB41" s="3890"/>
      <c r="BC41" s="3890"/>
      <c r="BD41" s="3891"/>
      <c r="BE41" s="3889"/>
      <c r="BF41" s="3890"/>
      <c r="BG41" s="3890"/>
      <c r="BH41" s="3890"/>
      <c r="BI41" s="3890"/>
      <c r="BJ41" s="3890"/>
      <c r="BK41" s="3891"/>
      <c r="BL41" s="3889"/>
      <c r="BM41" s="3890"/>
      <c r="BN41" s="3890"/>
      <c r="BO41" s="3890"/>
      <c r="BP41" s="3890"/>
      <c r="BQ41" s="3890"/>
      <c r="BR41" s="3891"/>
      <c r="BS41" s="2357"/>
      <c r="BT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613"/>
      <c r="BW41" s="613" t="str">
        <f>IF(T41="","",T41)</f>
        <v>Наименование тарифа</v>
      </c>
      <c r="BX41" s="613"/>
      <c r="BY41" s="613"/>
      <c r="BZ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1.1</v>
      </c>
      <c r="T42" s="421" t="s">
        <v>407</v>
      </c>
      <c r="U42" s="413"/>
      <c r="V42" s="2355"/>
      <c r="W42" s="2356"/>
      <c r="X42" s="2356"/>
      <c r="Y42" s="2356"/>
      <c r="Z42" s="2356"/>
      <c r="AA42" s="2356"/>
      <c r="AB42" s="2357"/>
      <c r="AC42" s="2355" t="str">
        <f>INDEX(PT_DIFFERENTIATION_TER,MATCH(B42,PT_DIFFERENTIATION_TER_ID,0))</f>
        <v>Территория 1</v>
      </c>
      <c r="AD42" s="2356"/>
      <c r="AE42" s="2356"/>
      <c r="AF42" s="2356"/>
      <c r="AG42" s="2356"/>
      <c r="AH42" s="2356"/>
      <c r="AI42" s="2356"/>
      <c r="AJ42" s="3889"/>
      <c r="AK42" s="3890"/>
      <c r="AL42" s="3890"/>
      <c r="AM42" s="3890"/>
      <c r="AN42" s="3890"/>
      <c r="AO42" s="3890"/>
      <c r="AP42" s="3891"/>
      <c r="AQ42" s="3889"/>
      <c r="AR42" s="3890"/>
      <c r="AS42" s="3890"/>
      <c r="AT42" s="3890"/>
      <c r="AU42" s="3890"/>
      <c r="AV42" s="3890"/>
      <c r="AW42" s="3891"/>
      <c r="AX42" s="3889"/>
      <c r="AY42" s="3890"/>
      <c r="AZ42" s="3890"/>
      <c r="BA42" s="3890"/>
      <c r="BB42" s="3890"/>
      <c r="BC42" s="3890"/>
      <c r="BD42" s="3891"/>
      <c r="BE42" s="3889"/>
      <c r="BF42" s="3890"/>
      <c r="BG42" s="3890"/>
      <c r="BH42" s="3890"/>
      <c r="BI42" s="3890"/>
      <c r="BJ42" s="3890"/>
      <c r="BK42" s="3891"/>
      <c r="BL42" s="3889"/>
      <c r="BM42" s="3890"/>
      <c r="BN42" s="3890"/>
      <c r="BO42" s="3890"/>
      <c r="BP42" s="3890"/>
      <c r="BQ42" s="3890"/>
      <c r="BR42" s="3891"/>
      <c r="BS42" s="2357"/>
      <c r="BT42" s="1371" t="s">
        <v>408</v>
      </c>
      <c r="BV42" s="613"/>
      <c r="BW42" s="613" t="str">
        <f>IF(T42="","",T42)</f>
        <v>Территория действия тарифа</v>
      </c>
      <c r="BX42" s="613"/>
      <c r="BY42" s="613"/>
      <c r="BZ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1.1.1</v>
      </c>
      <c r="T43" s="422" t="s">
        <v>488</v>
      </c>
      <c r="U43" s="413"/>
      <c r="V43" s="2355"/>
      <c r="W43" s="2356"/>
      <c r="X43" s="2356"/>
      <c r="Y43" s="2356"/>
      <c r="Z43" s="2356"/>
      <c r="AA43" s="2356"/>
      <c r="AB43" s="2357"/>
      <c r="AC43" s="2355" t="str">
        <f>INDEX(PT_DIFFERENTIATION_CS,MATCH(C43,PT_DIFFERENTIATION_CS_ID,0))</f>
        <v>без дифференциации</v>
      </c>
      <c r="AD43" s="2356"/>
      <c r="AE43" s="2356"/>
      <c r="AF43" s="2356"/>
      <c r="AG43" s="2356"/>
      <c r="AH43" s="2356"/>
      <c r="AI43" s="2356"/>
      <c r="AJ43" s="3889"/>
      <c r="AK43" s="3890"/>
      <c r="AL43" s="3890"/>
      <c r="AM43" s="3890"/>
      <c r="AN43" s="3890"/>
      <c r="AO43" s="3890"/>
      <c r="AP43" s="3891"/>
      <c r="AQ43" s="3889"/>
      <c r="AR43" s="3890"/>
      <c r="AS43" s="3890"/>
      <c r="AT43" s="3890"/>
      <c r="AU43" s="3890"/>
      <c r="AV43" s="3890"/>
      <c r="AW43" s="3891"/>
      <c r="AX43" s="3889"/>
      <c r="AY43" s="3890"/>
      <c r="AZ43" s="3890"/>
      <c r="BA43" s="3890"/>
      <c r="BB43" s="3890"/>
      <c r="BC43" s="3890"/>
      <c r="BD43" s="3891"/>
      <c r="BE43" s="3889"/>
      <c r="BF43" s="3890"/>
      <c r="BG43" s="3890"/>
      <c r="BH43" s="3890"/>
      <c r="BI43" s="3890"/>
      <c r="BJ43" s="3890"/>
      <c r="BK43" s="3891"/>
      <c r="BL43" s="3889"/>
      <c r="BM43" s="3890"/>
      <c r="BN43" s="3890"/>
      <c r="BO43" s="3890"/>
      <c r="BP43" s="3890"/>
      <c r="BQ43" s="3890"/>
      <c r="BR43" s="3891"/>
      <c r="BS43" s="2357"/>
      <c r="BT43" s="1371" t="s">
        <v>489</v>
      </c>
      <c r="BV43" s="613"/>
      <c r="BW43" s="613" t="str">
        <f>IF(T43="","",T43)</f>
        <v>Наименование централизованной системы холодного водоснабжения</v>
      </c>
      <c r="BX43" s="613"/>
      <c r="BY43" s="613"/>
      <c r="BZ43" s="1268">
        <v>23</v>
      </c>
    </row>
    <row customHeight="1" ht="24">
      <c r="A44" s="1476" t="s">
        <v>233</v>
      </c>
      <c r="B44" s="1476" t="s">
        <v>234</v>
      </c>
      <c r="C44" s="1476" t="s">
        <v>235</v>
      </c>
      <c r="D44" s="1476" t="s">
        <v>502</v>
      </c>
      <c r="E44" s="2372"/>
      <c r="F44" s="2372"/>
      <c r="G44" s="2372"/>
      <c r="H44" s="2372"/>
      <c r="I44" s="2369" t="str">
        <f>S43&amp;".1"</f>
        <v>1.1.1.1</v>
      </c>
      <c r="J44" s="1476"/>
      <c r="K44" s="1476"/>
      <c r="L44" s="1477"/>
      <c r="P44" s="2370">
        <v>1</v>
      </c>
      <c r="Q44" s="1467"/>
      <c r="R44" s="469"/>
      <c r="S44" s="1471" t="str">
        <f>$I44</f>
        <v>1.1.1.1</v>
      </c>
      <c r="T44" s="398" t="s">
        <v>490</v>
      </c>
      <c r="U44" s="413"/>
      <c r="V44" s="2463"/>
      <c r="W44" s="2464"/>
      <c r="X44" s="2464"/>
      <c r="Y44" s="2464"/>
      <c r="Z44" s="2464"/>
      <c r="AA44" s="2464"/>
      <c r="AB44" s="2465"/>
      <c r="AC44" s="2466"/>
      <c r="AD44" s="2467"/>
      <c r="AE44" s="2467"/>
      <c r="AF44" s="2467"/>
      <c r="AG44" s="2467"/>
      <c r="AH44" s="2467"/>
      <c r="AI44" s="2467"/>
      <c r="AJ44" s="3899"/>
      <c r="AK44" s="3900"/>
      <c r="AL44" s="3900"/>
      <c r="AM44" s="3900"/>
      <c r="AN44" s="3900"/>
      <c r="AO44" s="3900"/>
      <c r="AP44" s="3901"/>
      <c r="AQ44" s="3899"/>
      <c r="AR44" s="3900"/>
      <c r="AS44" s="3900"/>
      <c r="AT44" s="3900"/>
      <c r="AU44" s="3900"/>
      <c r="AV44" s="3900"/>
      <c r="AW44" s="3901"/>
      <c r="AX44" s="3899"/>
      <c r="AY44" s="3900"/>
      <c r="AZ44" s="3900"/>
      <c r="BA44" s="3900"/>
      <c r="BB44" s="3900"/>
      <c r="BC44" s="3900"/>
      <c r="BD44" s="3901"/>
      <c r="BE44" s="3899"/>
      <c r="BF44" s="3900"/>
      <c r="BG44" s="3900"/>
      <c r="BH44" s="3900"/>
      <c r="BI44" s="3900"/>
      <c r="BJ44" s="3900"/>
      <c r="BK44" s="3901"/>
      <c r="BL44" s="3899"/>
      <c r="BM44" s="3900"/>
      <c r="BN44" s="3900"/>
      <c r="BO44" s="3900"/>
      <c r="BP44" s="3900"/>
      <c r="BQ44" s="3900"/>
      <c r="BR44" s="3901"/>
      <c r="BS44" s="2468"/>
      <c r="BT44" s="1371" t="s">
        <v>491</v>
      </c>
      <c r="BV44" s="613"/>
      <c r="BW44" s="613" t="str">
        <f>IF(T44="","",T44)</f>
        <v>Наименование признака дифференциации</v>
      </c>
      <c r="BX44" s="613"/>
      <c r="BY44" s="613"/>
      <c r="BZ44" s="1268">
        <v>23</v>
      </c>
    </row>
    <row customHeight="1" ht="24">
      <c r="A45" s="1476" t="s">
        <v>233</v>
      </c>
      <c r="B45" s="1476" t="s">
        <v>234</v>
      </c>
      <c r="C45" s="1476" t="s">
        <v>235</v>
      </c>
      <c r="D45" s="1476" t="s">
        <v>502</v>
      </c>
      <c r="E45" s="2372"/>
      <c r="F45" s="2372"/>
      <c r="G45" s="2372"/>
      <c r="H45" s="2372"/>
      <c r="I45" s="2399"/>
      <c r="J45" s="2369" t="str">
        <f>I44&amp;".1"</f>
        <v>1.1.1.1.1</v>
      </c>
      <c r="K45" s="1476"/>
      <c r="L45" s="1477" t="s">
        <v>416</v>
      </c>
      <c r="P45" s="2370"/>
      <c r="Q45" s="2370">
        <v>1</v>
      </c>
      <c r="R45" s="470"/>
      <c r="S45" s="1471" t="str">
        <f>$J45</f>
        <v>1.1.1.1.1</v>
      </c>
      <c r="T45" s="399" t="s">
        <v>417</v>
      </c>
      <c r="U45" s="413"/>
      <c r="V45" s="2358"/>
      <c r="W45" s="2359"/>
      <c r="X45" s="2359"/>
      <c r="Y45" s="2359"/>
      <c r="Z45" s="2359"/>
      <c r="AA45" s="2359"/>
      <c r="AB45" s="2360"/>
      <c r="AC45" s="2358" t="s">
        <v>503</v>
      </c>
      <c r="AD45" s="2359"/>
      <c r="AE45" s="2359"/>
      <c r="AF45" s="2359"/>
      <c r="AG45" s="2359"/>
      <c r="AH45" s="2359"/>
      <c r="AI45" s="2359"/>
      <c r="AJ45" s="3903"/>
      <c r="AK45" s="3904"/>
      <c r="AL45" s="3904"/>
      <c r="AM45" s="3904"/>
      <c r="AN45" s="3904"/>
      <c r="AO45" s="3904"/>
      <c r="AP45" s="3905"/>
      <c r="AQ45" s="3903"/>
      <c r="AR45" s="3904"/>
      <c r="AS45" s="3904"/>
      <c r="AT45" s="3904"/>
      <c r="AU45" s="3904"/>
      <c r="AV45" s="3904"/>
      <c r="AW45" s="3905"/>
      <c r="AX45" s="3903"/>
      <c r="AY45" s="3904"/>
      <c r="AZ45" s="3904"/>
      <c r="BA45" s="3904"/>
      <c r="BB45" s="3904"/>
      <c r="BC45" s="3904"/>
      <c r="BD45" s="3905"/>
      <c r="BE45" s="3903"/>
      <c r="BF45" s="3904"/>
      <c r="BG45" s="3904"/>
      <c r="BH45" s="3904"/>
      <c r="BI45" s="3904"/>
      <c r="BJ45" s="3904"/>
      <c r="BK45" s="3905"/>
      <c r="BL45" s="3903"/>
      <c r="BM45" s="3904"/>
      <c r="BN45" s="3904"/>
      <c r="BO45" s="3904"/>
      <c r="BP45" s="3904"/>
      <c r="BQ45" s="3904"/>
      <c r="BR45" s="3905"/>
      <c r="BS45" s="2360"/>
      <c r="BT45" s="1420" t="s">
        <v>492</v>
      </c>
      <c r="BV45" s="613"/>
      <c r="BW45" s="613" t="str">
        <f>IF(T45="","",T45)</f>
        <v>Группа потребителей</v>
      </c>
      <c r="BX45" s="613"/>
      <c r="BY45" s="613"/>
      <c r="BZ45" s="1268">
        <v>23</v>
      </c>
    </row>
    <row customHeight="1" ht="24">
      <c r="A46" s="1476" t="s">
        <v>233</v>
      </c>
      <c r="B46" s="1476" t="s">
        <v>234</v>
      </c>
      <c r="C46" s="1476" t="s">
        <v>235</v>
      </c>
      <c r="D46" s="1476" t="s">
        <v>502</v>
      </c>
      <c r="E46" s="2372"/>
      <c r="F46" s="2372"/>
      <c r="G46" s="2372"/>
      <c r="H46" s="2372"/>
      <c r="I46" s="2399"/>
      <c r="J46" s="2399"/>
      <c r="K46" s="2369" t="str">
        <f>J45&amp;".1"</f>
        <v>1.1.1.1.1.1</v>
      </c>
      <c r="L46" s="1477"/>
      <c r="P46" s="2370"/>
      <c r="Q46" s="2370"/>
      <c r="R46" s="470">
        <v>1</v>
      </c>
      <c r="S46" s="1471" t="str">
        <f>$K46</f>
        <v>1.1.1.1.1.1</v>
      </c>
      <c r="T46" s="1550" t="s">
        <v>504</v>
      </c>
      <c r="U46" s="413"/>
      <c r="V46" s="3907"/>
      <c r="W46" s="3907"/>
      <c r="X46" s="3908"/>
      <c r="Y46" s="3909"/>
      <c r="Z46" s="3910" t="s">
        <v>68</v>
      </c>
      <c r="AA46" s="4061"/>
      <c r="AB46" s="3910" t="s">
        <v>68</v>
      </c>
      <c r="AC46" s="864">
        <v>29.59</v>
      </c>
      <c r="AD46" s="864"/>
      <c r="AE46" s="1370"/>
      <c r="AF46" s="3909">
        <v>45292</v>
      </c>
      <c r="AG46" s="2220" t="s">
        <v>68</v>
      </c>
      <c r="AH46" s="4061">
        <v>45473</v>
      </c>
      <c r="AI46" s="2220" t="s">
        <v>68</v>
      </c>
      <c r="AJ46" s="3907">
        <v>32.89</v>
      </c>
      <c r="AK46" s="3907"/>
      <c r="AL46" s="3908"/>
      <c r="AM46" s="3909">
        <v>45474</v>
      </c>
      <c r="AN46" s="3910" t="s">
        <v>68</v>
      </c>
      <c r="AO46" s="4061">
        <v>45838</v>
      </c>
      <c r="AP46" s="3910" t="s">
        <v>68</v>
      </c>
      <c r="AQ46" s="3907">
        <v>35.29</v>
      </c>
      <c r="AR46" s="3907"/>
      <c r="AS46" s="3908"/>
      <c r="AT46" s="3909">
        <v>45839</v>
      </c>
      <c r="AU46" s="3910" t="s">
        <v>68</v>
      </c>
      <c r="AV46" s="4061">
        <v>46203</v>
      </c>
      <c r="AW46" s="3910" t="s">
        <v>68</v>
      </c>
      <c r="AX46" s="3907">
        <v>28.49</v>
      </c>
      <c r="AY46" s="3907"/>
      <c r="AZ46" s="3908"/>
      <c r="BA46" s="3909">
        <v>46204</v>
      </c>
      <c r="BB46" s="3910" t="s">
        <v>68</v>
      </c>
      <c r="BC46" s="4061">
        <v>46568</v>
      </c>
      <c r="BD46" s="3910" t="s">
        <v>68</v>
      </c>
      <c r="BE46" s="3907">
        <v>37.06</v>
      </c>
      <c r="BF46" s="3907"/>
      <c r="BG46" s="3908"/>
      <c r="BH46" s="3909">
        <v>46569</v>
      </c>
      <c r="BI46" s="3910" t="s">
        <v>68</v>
      </c>
      <c r="BJ46" s="4061">
        <v>46934</v>
      </c>
      <c r="BK46" s="3910" t="s">
        <v>68</v>
      </c>
      <c r="BL46" s="3907">
        <v>30.35</v>
      </c>
      <c r="BM46" s="3907"/>
      <c r="BN46" s="3908"/>
      <c r="BO46" s="3909">
        <v>46935</v>
      </c>
      <c r="BP46" s="3910" t="s">
        <v>68</v>
      </c>
      <c r="BQ46" s="4061">
        <v>47118</v>
      </c>
      <c r="BR46" s="3910" t="s">
        <v>68</v>
      </c>
      <c r="BS46" s="1551"/>
      <c r="BT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624">
        <f>STRCHECKDATE(V47:BS47)</f>
      </c>
      <c r="BV46" s="613"/>
      <c r="BW46" s="613" t="str">
        <f>IF(T46="","",T46)</f>
        <v>Тариф для населения (руб./куб.м с НДС)</v>
      </c>
      <c r="BX46" s="613"/>
      <c r="BY46" s="613"/>
      <c r="BZ46" s="1268">
        <v>23</v>
      </c>
    </row>
    <row customHeight="1" ht="0">
      <c r="A47" s="1476" t="s">
        <v>233</v>
      </c>
      <c r="B47" s="1476" t="s">
        <v>234</v>
      </c>
      <c r="C47" s="1476" t="s">
        <v>235</v>
      </c>
      <c r="D47" s="1476" t="s">
        <v>502</v>
      </c>
      <c r="E47" s="2372"/>
      <c r="F47" s="2372"/>
      <c r="G47" s="2372"/>
      <c r="H47" s="2372"/>
      <c r="I47" s="2399"/>
      <c r="J47" s="2399"/>
      <c r="K47" s="2369"/>
      <c r="L47" s="1477"/>
      <c r="P47" s="2370"/>
      <c r="Q47" s="2370"/>
      <c r="R47" s="470"/>
      <c r="S47" s="1472"/>
      <c r="T47" s="413"/>
      <c r="U47" s="413"/>
      <c r="V47" s="3914"/>
      <c r="W47" s="3914"/>
      <c r="X47" s="3915" t="str">
        <f>Y46&amp;"-"&amp;AA46</f>
        <v>-</v>
      </c>
      <c r="Y47" s="3916"/>
      <c r="Z47" s="3910"/>
      <c r="AA47" s="4063"/>
      <c r="AB47" s="3910"/>
      <c r="AC47" s="438"/>
      <c r="AD47" s="438"/>
      <c r="AE47" s="441" t="str">
        <f>AF46&amp;"-"&amp;AH46</f>
        <v>45292-45473</v>
      </c>
      <c r="AF47" s="2379"/>
      <c r="AG47" s="2220"/>
      <c r="AH47" s="2401"/>
      <c r="AI47" s="2220"/>
      <c r="AJ47" s="3914"/>
      <c r="AK47" s="3914"/>
      <c r="AL47" s="3915" t="str">
        <f>AM46&amp;"-"&amp;AO46</f>
        <v>45474-45838</v>
      </c>
      <c r="AM47" s="3916"/>
      <c r="AN47" s="3910"/>
      <c r="AO47" s="4063"/>
      <c r="AP47" s="3910"/>
      <c r="AQ47" s="3914"/>
      <c r="AR47" s="3914"/>
      <c r="AS47" s="3915" t="str">
        <f>AT46&amp;"-"&amp;AV46</f>
        <v>45839-46203</v>
      </c>
      <c r="AT47" s="3916"/>
      <c r="AU47" s="3910"/>
      <c r="AV47" s="4063"/>
      <c r="AW47" s="3910"/>
      <c r="AX47" s="3914"/>
      <c r="AY47" s="3914"/>
      <c r="AZ47" s="3915" t="str">
        <f>BA46&amp;"-"&amp;BC46</f>
        <v>46204-46568</v>
      </c>
      <c r="BA47" s="3916"/>
      <c r="BB47" s="3910"/>
      <c r="BC47" s="4063"/>
      <c r="BD47" s="3910"/>
      <c r="BE47" s="3914"/>
      <c r="BF47" s="3914"/>
      <c r="BG47" s="3915" t="str">
        <f>BH46&amp;"-"&amp;BJ46</f>
        <v>46569-46934</v>
      </c>
      <c r="BH47" s="3916"/>
      <c r="BI47" s="3910"/>
      <c r="BJ47" s="4063"/>
      <c r="BK47" s="3910"/>
      <c r="BL47" s="3914"/>
      <c r="BM47" s="3914"/>
      <c r="BN47" s="3915" t="str">
        <f>BO46&amp;"-"&amp;BQ46</f>
        <v>46935-47118</v>
      </c>
      <c r="BO47" s="3916"/>
      <c r="BP47" s="3910"/>
      <c r="BQ47" s="4063"/>
      <c r="BR47" s="3910"/>
      <c r="BS47" s="1552"/>
      <c r="BT47" s="2462"/>
      <c r="BV47" s="613"/>
      <c r="BW47" s="613" t="str">
        <f>IF(T47="","",T47)</f>
        <v/>
      </c>
      <c r="BX47" s="613"/>
      <c r="BY47" s="613"/>
      <c r="BZ47" s="1268">
        <v>0</v>
      </c>
    </row>
    <row customHeight="1" ht="21">
      <c r="A48" s="1476" t="s">
        <v>233</v>
      </c>
      <c r="B48" s="1476" t="s">
        <v>234</v>
      </c>
      <c r="C48" s="1476" t="s">
        <v>235</v>
      </c>
      <c r="D48" s="1476" t="s">
        <v>502</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064"/>
      <c r="AK48" s="4065"/>
      <c r="AL48" s="4066"/>
      <c r="AM48" s="4067"/>
      <c r="AN48" s="4068"/>
      <c r="AO48" s="4069"/>
      <c r="AP48" s="4070"/>
      <c r="AQ48" s="4071"/>
      <c r="AR48" s="4072"/>
      <c r="AS48" s="4073"/>
      <c r="AT48" s="4074"/>
      <c r="AU48" s="4075"/>
      <c r="AV48" s="4076"/>
      <c r="AW48" s="4077"/>
      <c r="AX48" s="4078"/>
      <c r="AY48" s="4079"/>
      <c r="AZ48" s="4080"/>
      <c r="BA48" s="4081"/>
      <c r="BB48" s="4082"/>
      <c r="BC48" s="4083"/>
      <c r="BD48" s="4084"/>
      <c r="BE48" s="4085"/>
      <c r="BF48" s="4086"/>
      <c r="BG48" s="4087"/>
      <c r="BH48" s="4088"/>
      <c r="BI48" s="4089"/>
      <c r="BJ48" s="4090"/>
      <c r="BK48" s="4091"/>
      <c r="BL48" s="4092"/>
      <c r="BM48" s="4093"/>
      <c r="BN48" s="4094"/>
      <c r="BO48" s="4095"/>
      <c r="BP48" s="4096"/>
      <c r="BQ48" s="4097"/>
      <c r="BR48" s="4098"/>
      <c r="BS48" s="480"/>
      <c r="BT48" s="1371" t="s">
        <v>494</v>
      </c>
      <c r="BV48" s="613"/>
      <c r="BW48" s="613" t="str">
        <f>IF(T48="","",T48)</f>
        <v>Добавить значение признака дифференциации</v>
      </c>
      <c r="BX48" s="613"/>
      <c r="BY48" s="613"/>
      <c r="BZ48" s="1268">
        <v>20</v>
      </c>
    </row>
    <row s="7072" customFormat="1" customHeight="1" ht="23.25">
      <c r="A49" s="4100"/>
      <c r="B49" s="4100"/>
      <c r="C49" s="4100"/>
      <c r="D49" s="4100"/>
      <c r="E49" s="4101"/>
      <c r="F49" s="4101"/>
      <c r="G49" s="4101"/>
      <c r="H49" s="4101"/>
      <c r="I49" s="4102"/>
      <c r="J49" s="4103" t="str">
        <f>I44&amp;".2"</f>
        <v>1.1.1.1.2</v>
      </c>
      <c r="K49" s="4100"/>
      <c r="L49" s="4104" t="s">
        <v>416</v>
      </c>
      <c r="M49" s="4105"/>
      <c r="N49" s="4105"/>
      <c r="O49" s="4105"/>
      <c r="P49" s="4106"/>
      <c r="Q49" s="4107" t="s">
        <v>106</v>
      </c>
      <c r="R49" s="4108"/>
      <c r="S49" s="4109" t="str">
        <f>$J49</f>
        <v>1.1.1.1.2</v>
      </c>
      <c r="T49" s="4110" t="s">
        <v>417</v>
      </c>
      <c r="U49" s="4111"/>
      <c r="V49" s="3903"/>
      <c r="W49" s="3904"/>
      <c r="X49" s="3904"/>
      <c r="Y49" s="3904"/>
      <c r="Z49" s="3904"/>
      <c r="AA49" s="3904"/>
      <c r="AB49" s="3905"/>
      <c r="AC49" s="3903" t="s">
        <v>505</v>
      </c>
      <c r="AD49" s="3904"/>
      <c r="AE49" s="3904"/>
      <c r="AF49" s="3904"/>
      <c r="AG49" s="3904"/>
      <c r="AH49" s="3904"/>
      <c r="AI49" s="3904"/>
      <c r="AJ49" s="3903"/>
      <c r="AK49" s="3904"/>
      <c r="AL49" s="3904"/>
      <c r="AM49" s="3904"/>
      <c r="AN49" s="3904"/>
      <c r="AO49" s="3904"/>
      <c r="AP49" s="3905"/>
      <c r="AQ49" s="3903"/>
      <c r="AR49" s="3904"/>
      <c r="AS49" s="3904"/>
      <c r="AT49" s="3904"/>
      <c r="AU49" s="3904"/>
      <c r="AV49" s="3904"/>
      <c r="AW49" s="3905"/>
      <c r="AX49" s="3903"/>
      <c r="AY49" s="3904"/>
      <c r="AZ49" s="3904"/>
      <c r="BA49" s="3904"/>
      <c r="BB49" s="3904"/>
      <c r="BC49" s="3904"/>
      <c r="BD49" s="3905"/>
      <c r="BE49" s="3903"/>
      <c r="BF49" s="3904"/>
      <c r="BG49" s="3904"/>
      <c r="BH49" s="3904"/>
      <c r="BI49" s="3904"/>
      <c r="BJ49" s="3904"/>
      <c r="BK49" s="3905"/>
      <c r="BL49" s="3903"/>
      <c r="BM49" s="3904"/>
      <c r="BN49" s="3904"/>
      <c r="BO49" s="3904"/>
      <c r="BP49" s="3904"/>
      <c r="BQ49" s="3904"/>
      <c r="BR49" s="3905"/>
      <c r="BS49" s="3905"/>
      <c r="BT49" s="4112" t="s">
        <v>492</v>
      </c>
      <c r="BU49" s="4038"/>
      <c r="BV49" s="4113"/>
      <c r="BW49" s="4113" t="str">
        <f>IF(T49="","",T49)</f>
        <v>Группа потребителей</v>
      </c>
      <c r="BX49" s="4113"/>
      <c r="BY49" s="4113"/>
      <c r="BZ49" s="3887">
        <v>0</v>
      </c>
    </row>
    <row s="7087" customFormat="1" customHeight="1" ht="23.25">
      <c r="A50" s="4100"/>
      <c r="B50" s="4100"/>
      <c r="C50" s="4100"/>
      <c r="D50" s="4100"/>
      <c r="E50" s="4101"/>
      <c r="F50" s="4101"/>
      <c r="G50" s="4101"/>
      <c r="H50" s="4101"/>
      <c r="I50" s="4102"/>
      <c r="J50" s="4102" t="str">
        <f>I44&amp;".1"</f>
        <v>1.1.1.1.1</v>
      </c>
      <c r="K50" s="4103" t="str">
        <f>J49&amp;".1"</f>
        <v>1.1.1.1.2.1</v>
      </c>
      <c r="L50" s="4104"/>
      <c r="M50" s="4105"/>
      <c r="N50" s="4105"/>
      <c r="O50" s="4105"/>
      <c r="P50" s="4106"/>
      <c r="Q50" s="4106"/>
      <c r="R50" s="4108">
        <v>1</v>
      </c>
      <c r="S50" s="4109" t="str">
        <f>$K50</f>
        <v>1.1.1.1.2.1</v>
      </c>
      <c r="T50" s="4115" t="s">
        <v>506</v>
      </c>
      <c r="U50" s="4111"/>
      <c r="V50" s="3907"/>
      <c r="W50" s="3907"/>
      <c r="X50" s="3908"/>
      <c r="Y50" s="3909"/>
      <c r="Z50" s="3910" t="s">
        <v>68</v>
      </c>
      <c r="AA50" s="3909"/>
      <c r="AB50" s="3910" t="s">
        <v>68</v>
      </c>
      <c r="AC50" s="3907">
        <v>24.66</v>
      </c>
      <c r="AD50" s="3907"/>
      <c r="AE50" s="3908"/>
      <c r="AF50" s="3909">
        <v>45292</v>
      </c>
      <c r="AG50" s="3910" t="s">
        <v>68</v>
      </c>
      <c r="AH50" s="4061">
        <v>45473</v>
      </c>
      <c r="AI50" s="3910" t="s">
        <v>68</v>
      </c>
      <c r="AJ50" s="3907">
        <v>27.41</v>
      </c>
      <c r="AK50" s="3907"/>
      <c r="AL50" s="3908"/>
      <c r="AM50" s="3909">
        <v>45474</v>
      </c>
      <c r="AN50" s="3910" t="s">
        <v>68</v>
      </c>
      <c r="AO50" s="3909">
        <v>45838</v>
      </c>
      <c r="AP50" s="3910" t="s">
        <v>68</v>
      </c>
      <c r="AQ50" s="3907">
        <v>29.41</v>
      </c>
      <c r="AR50" s="3907"/>
      <c r="AS50" s="3908"/>
      <c r="AT50" s="3909">
        <v>45839</v>
      </c>
      <c r="AU50" s="3910" t="s">
        <v>68</v>
      </c>
      <c r="AV50" s="3909">
        <v>46203</v>
      </c>
      <c r="AW50" s="3910" t="s">
        <v>68</v>
      </c>
      <c r="AX50" s="3907">
        <v>23.74</v>
      </c>
      <c r="AY50" s="3907"/>
      <c r="AZ50" s="3908"/>
      <c r="BA50" s="3909">
        <v>46204</v>
      </c>
      <c r="BB50" s="3910" t="s">
        <v>68</v>
      </c>
      <c r="BC50" s="3909">
        <v>46568</v>
      </c>
      <c r="BD50" s="3910" t="s">
        <v>68</v>
      </c>
      <c r="BE50" s="3907">
        <v>30.88</v>
      </c>
      <c r="BF50" s="3907"/>
      <c r="BG50" s="3908"/>
      <c r="BH50" s="3909">
        <v>46569</v>
      </c>
      <c r="BI50" s="3910" t="s">
        <v>68</v>
      </c>
      <c r="BJ50" s="3909">
        <v>46934</v>
      </c>
      <c r="BK50" s="3910" t="s">
        <v>68</v>
      </c>
      <c r="BL50" s="3907">
        <v>25.29</v>
      </c>
      <c r="BM50" s="3907"/>
      <c r="BN50" s="3908"/>
      <c r="BO50" s="3909">
        <v>46935</v>
      </c>
      <c r="BP50" s="3910" t="s">
        <v>68</v>
      </c>
      <c r="BQ50" s="3909">
        <v>47118</v>
      </c>
      <c r="BR50" s="3910" t="s">
        <v>68</v>
      </c>
      <c r="BS50" s="4116"/>
      <c r="BT50" s="41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4038">
        <f>STRCHECKDATE(V51:BS51)</f>
      </c>
      <c r="BV50" s="4113"/>
      <c r="BW50" s="4113" t="str">
        <f>IF(T50="","",T50)</f>
        <v>Тариф для прочих потребителей (руб./куб.м без НДС)</v>
      </c>
      <c r="BX50" s="4113"/>
      <c r="BY50" s="4113"/>
      <c r="BZ50" s="3887">
        <v>0</v>
      </c>
    </row>
    <row s="7091" customFormat="1" customHeight="1" ht="14.25">
      <c r="A51" s="4100"/>
      <c r="B51" s="4100"/>
      <c r="C51" s="4100"/>
      <c r="D51" s="4100"/>
      <c r="E51" s="4101"/>
      <c r="F51" s="4101"/>
      <c r="G51" s="4101"/>
      <c r="H51" s="4101"/>
      <c r="I51" s="4102"/>
      <c r="J51" s="4102" t="str">
        <f>I44&amp;".1"</f>
        <v>1.1.1.1.1</v>
      </c>
      <c r="K51" s="4103"/>
      <c r="L51" s="4104"/>
      <c r="M51" s="4105"/>
      <c r="N51" s="4105"/>
      <c r="O51" s="4105"/>
      <c r="P51" s="4106"/>
      <c r="Q51" s="4106"/>
      <c r="R51" s="4108"/>
      <c r="S51" s="4119"/>
      <c r="T51" s="4111"/>
      <c r="U51" s="4111"/>
      <c r="V51" s="3914"/>
      <c r="W51" s="3914"/>
      <c r="X51" s="3915" t="str">
        <f>Y50&amp;"-"&amp;AA50</f>
        <v>-</v>
      </c>
      <c r="Y51" s="3916"/>
      <c r="Z51" s="3910"/>
      <c r="AA51" s="3916"/>
      <c r="AB51" s="3910"/>
      <c r="AC51" s="3914"/>
      <c r="AD51" s="3914"/>
      <c r="AE51" s="3915" t="str">
        <f>AF50&amp;"-"&amp;AH50</f>
        <v>45292-45473</v>
      </c>
      <c r="AF51" s="3916"/>
      <c r="AG51" s="3910"/>
      <c r="AH51" s="4063"/>
      <c r="AI51" s="3910"/>
      <c r="AJ51" s="3914"/>
      <c r="AK51" s="3914"/>
      <c r="AL51" s="3915" t="str">
        <f>AM50&amp;"-"&amp;AO50</f>
        <v>45474-45838</v>
      </c>
      <c r="AM51" s="3916"/>
      <c r="AN51" s="3910"/>
      <c r="AO51" s="3916"/>
      <c r="AP51" s="3910"/>
      <c r="AQ51" s="3914"/>
      <c r="AR51" s="3914"/>
      <c r="AS51" s="3915" t="str">
        <f>AT50&amp;"-"&amp;AV50</f>
        <v>45839-46203</v>
      </c>
      <c r="AT51" s="3916"/>
      <c r="AU51" s="3910"/>
      <c r="AV51" s="3916"/>
      <c r="AW51" s="3910"/>
      <c r="AX51" s="3914"/>
      <c r="AY51" s="3914"/>
      <c r="AZ51" s="3915" t="str">
        <f>BA50&amp;"-"&amp;BC50</f>
        <v>46204-46568</v>
      </c>
      <c r="BA51" s="3916"/>
      <c r="BB51" s="3910"/>
      <c r="BC51" s="3916"/>
      <c r="BD51" s="3910"/>
      <c r="BE51" s="3914"/>
      <c r="BF51" s="3914"/>
      <c r="BG51" s="3915" t="str">
        <f>BH50&amp;"-"&amp;BJ50</f>
        <v>46569-46934</v>
      </c>
      <c r="BH51" s="3916"/>
      <c r="BI51" s="3910"/>
      <c r="BJ51" s="3916"/>
      <c r="BK51" s="3910"/>
      <c r="BL51" s="3914"/>
      <c r="BM51" s="3914"/>
      <c r="BN51" s="3915" t="str">
        <f>BO50&amp;"-"&amp;BQ50</f>
        <v>46935-47118</v>
      </c>
      <c r="BO51" s="3916"/>
      <c r="BP51" s="3910"/>
      <c r="BQ51" s="3916"/>
      <c r="BR51" s="3910"/>
      <c r="BS51" s="4120"/>
      <c r="BT51" s="4117"/>
      <c r="BU51" s="4038"/>
      <c r="BV51" s="4113"/>
      <c r="BW51" s="4113" t="str">
        <f>IF(T51="","",T51)</f>
        <v/>
      </c>
      <c r="BX51" s="4113"/>
      <c r="BY51" s="4113"/>
      <c r="BZ51" s="3887">
        <v>0</v>
      </c>
    </row>
    <row s="7094" customFormat="1" customHeight="1" ht="21">
      <c r="A52" s="4100"/>
      <c r="B52" s="4100"/>
      <c r="C52" s="4100"/>
      <c r="D52" s="4100"/>
      <c r="E52" s="4101"/>
      <c r="F52" s="4101"/>
      <c r="G52" s="4101"/>
      <c r="H52" s="4101"/>
      <c r="I52" s="4102"/>
      <c r="J52" s="4103" t="str">
        <f>I44&amp;".1"</f>
        <v>1.1.1.1.1</v>
      </c>
      <c r="K52" s="4100"/>
      <c r="L52" s="4104"/>
      <c r="M52" s="4105"/>
      <c r="N52" s="4105"/>
      <c r="O52" s="4105"/>
      <c r="P52" s="4106"/>
      <c r="Q52" s="4106"/>
      <c r="R52" s="4122"/>
      <c r="S52" s="4123"/>
      <c r="T52" s="4124" t="s">
        <v>493</v>
      </c>
      <c r="U52" s="4125"/>
      <c r="V52" s="4126"/>
      <c r="W52" s="4127"/>
      <c r="X52" s="4128"/>
      <c r="Y52" s="4129"/>
      <c r="Z52" s="4130"/>
      <c r="AA52" s="4131"/>
      <c r="AB52" s="4132"/>
      <c r="AC52" s="4133"/>
      <c r="AD52" s="4134"/>
      <c r="AE52" s="4135"/>
      <c r="AF52" s="4136"/>
      <c r="AG52" s="4137"/>
      <c r="AH52" s="4138"/>
      <c r="AI52" s="4139"/>
      <c r="AJ52" s="4140"/>
      <c r="AK52" s="4141"/>
      <c r="AL52" s="4142"/>
      <c r="AM52" s="4143"/>
      <c r="AN52" s="4144"/>
      <c r="AO52" s="4145"/>
      <c r="AP52" s="4146"/>
      <c r="AQ52" s="4147"/>
      <c r="AR52" s="4148"/>
      <c r="AS52" s="4149"/>
      <c r="AT52" s="4150"/>
      <c r="AU52" s="4151"/>
      <c r="AV52" s="4152"/>
      <c r="AW52" s="4153"/>
      <c r="AX52" s="4154"/>
      <c r="AY52" s="4155"/>
      <c r="AZ52" s="4156"/>
      <c r="BA52" s="4157"/>
      <c r="BB52" s="4158"/>
      <c r="BC52" s="4159"/>
      <c r="BD52" s="4160"/>
      <c r="BE52" s="4161"/>
      <c r="BF52" s="4162"/>
      <c r="BG52" s="4163"/>
      <c r="BH52" s="4164"/>
      <c r="BI52" s="4165"/>
      <c r="BJ52" s="4166"/>
      <c r="BK52" s="4167"/>
      <c r="BL52" s="4168"/>
      <c r="BM52" s="4169"/>
      <c r="BN52" s="4170"/>
      <c r="BO52" s="4171"/>
      <c r="BP52" s="4172"/>
      <c r="BQ52" s="4173"/>
      <c r="BR52" s="4174"/>
      <c r="BS52" s="4175"/>
      <c r="BT52" s="4176" t="s">
        <v>494</v>
      </c>
      <c r="BU52" s="4038"/>
      <c r="BV52" s="4113"/>
      <c r="BW52" s="4113" t="str">
        <f>IF(T52="","",T52)</f>
        <v>Добавить значение признака дифференциации</v>
      </c>
      <c r="BX52" s="4113"/>
      <c r="BY52" s="4113"/>
      <c r="BZ52" s="3887">
        <v>0</v>
      </c>
    </row>
    <row customHeight="1" ht="22.049999999999997">
      <c r="A53" s="1476" t="s">
        <v>233</v>
      </c>
      <c r="B53" s="1476" t="s">
        <v>234</v>
      </c>
      <c r="C53" s="1476" t="s">
        <v>235</v>
      </c>
      <c r="D53" s="1476" t="s">
        <v>502</v>
      </c>
      <c r="E53" s="2372"/>
      <c r="F53" s="2372"/>
      <c r="G53" s="2372"/>
      <c r="H53" s="2372"/>
      <c r="I53" s="2369"/>
      <c r="J53" s="1476"/>
      <c r="K53" s="1476"/>
      <c r="L53" s="1477"/>
      <c r="P53" s="2370"/>
      <c r="Q53" s="1467"/>
      <c r="R53" s="469"/>
      <c r="S53" s="1391"/>
      <c r="T53" s="478" t="s">
        <v>422</v>
      </c>
      <c r="U53" s="480"/>
      <c r="V53" s="480"/>
      <c r="W53" s="480"/>
      <c r="X53" s="480"/>
      <c r="Y53" s="480"/>
      <c r="Z53" s="480"/>
      <c r="AA53" s="480"/>
      <c r="AB53" s="479"/>
      <c r="AC53" s="480"/>
      <c r="AD53" s="480"/>
      <c r="AE53" s="480"/>
      <c r="AF53" s="480"/>
      <c r="AG53" s="480"/>
      <c r="AH53" s="480"/>
      <c r="AI53" s="479"/>
      <c r="AJ53" s="4177"/>
      <c r="AK53" s="4178"/>
      <c r="AL53" s="4179"/>
      <c r="AM53" s="4180"/>
      <c r="AN53" s="4181"/>
      <c r="AO53" s="4182"/>
      <c r="AP53" s="4183"/>
      <c r="AQ53" s="4184"/>
      <c r="AR53" s="4185"/>
      <c r="AS53" s="4186"/>
      <c r="AT53" s="4187"/>
      <c r="AU53" s="4188"/>
      <c r="AV53" s="4189"/>
      <c r="AW53" s="4190"/>
      <c r="AX53" s="4191"/>
      <c r="AY53" s="4192"/>
      <c r="AZ53" s="4193"/>
      <c r="BA53" s="4194"/>
      <c r="BB53" s="4195"/>
      <c r="BC53" s="4196"/>
      <c r="BD53" s="4197"/>
      <c r="BE53" s="4198"/>
      <c r="BF53" s="4199"/>
      <c r="BG53" s="4200"/>
      <c r="BH53" s="4201"/>
      <c r="BI53" s="4202"/>
      <c r="BJ53" s="4203"/>
      <c r="BK53" s="4204"/>
      <c r="BL53" s="4205"/>
      <c r="BM53" s="4206"/>
      <c r="BN53" s="4207"/>
      <c r="BO53" s="4208"/>
      <c r="BP53" s="4209"/>
      <c r="BQ53" s="4210"/>
      <c r="BR53" s="4211"/>
      <c r="BS53" s="480"/>
      <c r="BT53" s="1553"/>
      <c r="BV53" s="613"/>
      <c r="BW53" s="613" t="str">
        <f>IF(T53="","",T53)</f>
        <v>Добавить группу потребителей</v>
      </c>
      <c r="BX53" s="613"/>
      <c r="BY53" s="613"/>
      <c r="BZ53" s="1268">
        <v>21</v>
      </c>
    </row>
    <row customHeight="1" ht="22.049999999999997">
      <c r="A54" s="1476" t="s">
        <v>233</v>
      </c>
      <c r="B54" s="1476" t="s">
        <v>234</v>
      </c>
      <c r="C54" s="1476" t="s">
        <v>235</v>
      </c>
      <c r="D54" s="1476" t="s">
        <v>502</v>
      </c>
      <c r="E54" s="2372"/>
      <c r="F54" s="2372"/>
      <c r="G54" s="2372"/>
      <c r="H54" s="2371"/>
      <c r="I54" s="1476"/>
      <c r="J54" s="1476"/>
      <c r="K54" s="1476"/>
      <c r="L54" s="1477"/>
      <c r="M54" s="1478"/>
      <c r="N54" s="1478"/>
      <c r="O54" s="650"/>
      <c r="P54" s="473"/>
      <c r="Q54" s="488"/>
      <c r="R54" s="468"/>
      <c r="S54" s="1391"/>
      <c r="T54" s="485" t="s">
        <v>495</v>
      </c>
      <c r="U54" s="480"/>
      <c r="V54" s="480"/>
      <c r="W54" s="480"/>
      <c r="X54" s="480"/>
      <c r="Y54" s="480"/>
      <c r="Z54" s="480"/>
      <c r="AA54" s="480"/>
      <c r="AB54" s="479"/>
      <c r="AC54" s="480"/>
      <c r="AD54" s="480"/>
      <c r="AE54" s="480"/>
      <c r="AF54" s="480"/>
      <c r="AG54" s="480"/>
      <c r="AH54" s="480"/>
      <c r="AI54" s="479"/>
      <c r="AJ54" s="4212"/>
      <c r="AK54" s="4213"/>
      <c r="AL54" s="4214"/>
      <c r="AM54" s="4215"/>
      <c r="AN54" s="4216"/>
      <c r="AO54" s="4217"/>
      <c r="AP54" s="4218"/>
      <c r="AQ54" s="4219"/>
      <c r="AR54" s="4220"/>
      <c r="AS54" s="4221"/>
      <c r="AT54" s="4222"/>
      <c r="AU54" s="4223"/>
      <c r="AV54" s="4224"/>
      <c r="AW54" s="4225"/>
      <c r="AX54" s="4226"/>
      <c r="AY54" s="4227"/>
      <c r="AZ54" s="4228"/>
      <c r="BA54" s="4229"/>
      <c r="BB54" s="4230"/>
      <c r="BC54" s="4231"/>
      <c r="BD54" s="4232"/>
      <c r="BE54" s="4233"/>
      <c r="BF54" s="4234"/>
      <c r="BG54" s="4235"/>
      <c r="BH54" s="4236"/>
      <c r="BI54" s="4237"/>
      <c r="BJ54" s="4238"/>
      <c r="BK54" s="4239"/>
      <c r="BL54" s="4240"/>
      <c r="BM54" s="4241"/>
      <c r="BN54" s="4242"/>
      <c r="BO54" s="4243"/>
      <c r="BP54" s="4244"/>
      <c r="BQ54" s="4245"/>
      <c r="BR54" s="4246"/>
      <c r="BS54" s="480"/>
      <c r="BT54" s="416"/>
      <c r="BV54" s="613"/>
      <c r="BW54" s="613" t="str">
        <f>IF(T54="","",T54)</f>
        <v>Добавить наименование признака дифференциации</v>
      </c>
      <c r="BX54" s="613"/>
      <c r="BY54" s="613"/>
      <c r="BZ54" s="1268">
        <v>21</v>
      </c>
    </row>
    <row s="5852" customFormat="1" customHeight="1" ht="0">
      <c r="A55" s="1456" t="s">
        <v>233</v>
      </c>
      <c r="B55" s="1456" t="s">
        <v>234</v>
      </c>
      <c r="C55" s="1427"/>
      <c r="D55" s="1427"/>
      <c r="E55" s="2372"/>
      <c r="F55" s="2371"/>
      <c r="G55" s="1427"/>
      <c r="H55" s="1427"/>
      <c r="I55" s="1427"/>
      <c r="J55" s="1427"/>
      <c r="K55" s="1427"/>
      <c r="L55" s="1539"/>
      <c r="M55" s="1434"/>
      <c r="N55" s="1434"/>
      <c r="P55" s="1429"/>
      <c r="Q55" s="1430"/>
      <c r="R55" s="1429"/>
      <c r="S55" s="1435"/>
      <c r="T55" s="1438" t="s">
        <v>236</v>
      </c>
      <c r="U55" s="1437"/>
      <c r="V55" s="1437"/>
      <c r="W55" s="1437"/>
      <c r="X55" s="1437"/>
      <c r="Y55" s="1437"/>
      <c r="Z55" s="1437"/>
      <c r="AA55" s="1437"/>
      <c r="AB55" s="1437"/>
      <c r="AC55" s="1437"/>
      <c r="AD55" s="1437"/>
      <c r="AE55" s="1437"/>
      <c r="AF55" s="1437"/>
      <c r="AG55" s="1437"/>
      <c r="AH55" s="1437"/>
      <c r="AI55" s="1437"/>
      <c r="AJ55" s="4026"/>
      <c r="AK55" s="4026"/>
      <c r="AL55" s="4026"/>
      <c r="AM55" s="4026"/>
      <c r="AN55" s="4026"/>
      <c r="AO55" s="4026"/>
      <c r="AP55" s="4026"/>
      <c r="AQ55" s="4026"/>
      <c r="AR55" s="4026"/>
      <c r="AS55" s="4026"/>
      <c r="AT55" s="4026"/>
      <c r="AU55" s="4026"/>
      <c r="AV55" s="4026"/>
      <c r="AW55" s="4026"/>
      <c r="AX55" s="4026"/>
      <c r="AY55" s="4026"/>
      <c r="AZ55" s="4026"/>
      <c r="BA55" s="4026"/>
      <c r="BB55" s="4026"/>
      <c r="BC55" s="4026"/>
      <c r="BD55" s="4026"/>
      <c r="BE55" s="4026"/>
      <c r="BF55" s="4026"/>
      <c r="BG55" s="4026"/>
      <c r="BH55" s="4026"/>
      <c r="BI55" s="4026"/>
      <c r="BJ55" s="4026"/>
      <c r="BK55" s="4026"/>
      <c r="BL55" s="4026"/>
      <c r="BM55" s="4026"/>
      <c r="BN55" s="4026"/>
      <c r="BO55" s="4026"/>
      <c r="BP55" s="4026"/>
      <c r="BQ55" s="4026"/>
      <c r="BR55" s="4026"/>
      <c r="BS55" s="1437"/>
      <c r="BT55" s="1437"/>
      <c r="BV55" s="902"/>
      <c r="BW55" s="902" t="str">
        <f>IF(T55="","",T55)</f>
        <v>Добавить централизованную систему для дифференциации</v>
      </c>
      <c r="BX55" s="902"/>
      <c r="BY55" s="902"/>
      <c r="BZ55" s="631">
        <v>0</v>
      </c>
    </row>
    <row s="5852" customFormat="1" customHeight="1" ht="0">
      <c r="A56" s="1456" t="s">
        <v>233</v>
      </c>
      <c r="B56" s="1456"/>
      <c r="C56" s="1456"/>
      <c r="D56" s="1456"/>
      <c r="E56" s="2371"/>
      <c r="F56" s="1456"/>
      <c r="G56" s="1456"/>
      <c r="H56" s="1456"/>
      <c r="I56" s="1456"/>
      <c r="J56" s="1456"/>
      <c r="K56" s="1456"/>
      <c r="L56" s="1459"/>
      <c r="M56" s="1434"/>
      <c r="N56" s="1434"/>
      <c r="O56" s="631"/>
      <c r="P56" s="493"/>
      <c r="Q56" s="1457"/>
      <c r="R56" s="493"/>
      <c r="S56" s="1435"/>
      <c r="T56" s="1438" t="s">
        <v>237</v>
      </c>
      <c r="U56" s="1437"/>
      <c r="V56" s="1437"/>
      <c r="W56" s="1437"/>
      <c r="X56" s="1437"/>
      <c r="Y56" s="1437"/>
      <c r="Z56" s="1437"/>
      <c r="AA56" s="1437"/>
      <c r="AB56" s="1437"/>
      <c r="AC56" s="1437"/>
      <c r="AD56" s="1437"/>
      <c r="AE56" s="1437"/>
      <c r="AF56" s="1437"/>
      <c r="AG56" s="1437"/>
      <c r="AH56" s="1437"/>
      <c r="AI56" s="1437"/>
      <c r="AJ56" s="4026"/>
      <c r="AK56" s="4026"/>
      <c r="AL56" s="4026"/>
      <c r="AM56" s="4026"/>
      <c r="AN56" s="4026"/>
      <c r="AO56" s="4026"/>
      <c r="AP56" s="4026"/>
      <c r="AQ56" s="4026"/>
      <c r="AR56" s="4026"/>
      <c r="AS56" s="4026"/>
      <c r="AT56" s="4026"/>
      <c r="AU56" s="4026"/>
      <c r="AV56" s="4026"/>
      <c r="AW56" s="4026"/>
      <c r="AX56" s="4026"/>
      <c r="AY56" s="4026"/>
      <c r="AZ56" s="4026"/>
      <c r="BA56" s="4026"/>
      <c r="BB56" s="4026"/>
      <c r="BC56" s="4026"/>
      <c r="BD56" s="4026"/>
      <c r="BE56" s="4026"/>
      <c r="BF56" s="4026"/>
      <c r="BG56" s="4026"/>
      <c r="BH56" s="4026"/>
      <c r="BI56" s="4026"/>
      <c r="BJ56" s="4026"/>
      <c r="BK56" s="4026"/>
      <c r="BL56" s="4026"/>
      <c r="BM56" s="4026"/>
      <c r="BN56" s="4026"/>
      <c r="BO56" s="4026"/>
      <c r="BP56" s="4026"/>
      <c r="BQ56" s="4026"/>
      <c r="BR56" s="4026"/>
      <c r="BS56" s="1437"/>
      <c r="BT56" s="1437"/>
      <c r="BV56" s="613"/>
      <c r="BW56" s="613" t="str">
        <f>IF(T56="","",T56)</f>
        <v>Добавить территорию для дифференциации</v>
      </c>
      <c r="BX56" s="613"/>
      <c r="BY56" s="613"/>
      <c r="BZ56" s="624">
        <v>0</v>
      </c>
    </row>
    <row s="5852" customFormat="1" customHeight="1" ht="0">
      <c r="A57" s="1427"/>
      <c r="B57" s="1427"/>
      <c r="C57" s="1427"/>
      <c r="D57" s="1427"/>
      <c r="E57" s="1456"/>
      <c r="F57" s="1427"/>
      <c r="G57" s="1427"/>
      <c r="H57" s="1427"/>
      <c r="I57" s="1427"/>
      <c r="J57" s="1427"/>
      <c r="K57" s="1427"/>
      <c r="L57" s="1539"/>
      <c r="M57" s="1434"/>
      <c r="N57" s="1434"/>
      <c r="P57" s="1429"/>
      <c r="Q57" s="1430"/>
      <c r="R57" s="1429"/>
      <c r="S57" s="1435"/>
      <c r="T57" s="1438" t="s">
        <v>238</v>
      </c>
      <c r="U57" s="1437"/>
      <c r="V57" s="1437"/>
      <c r="W57" s="1437"/>
      <c r="X57" s="1437"/>
      <c r="Y57" s="1437"/>
      <c r="Z57" s="1437"/>
      <c r="AA57" s="1437"/>
      <c r="AB57" s="1437"/>
      <c r="AC57" s="1437"/>
      <c r="AD57" s="1437"/>
      <c r="AE57" s="1437"/>
      <c r="AF57" s="1437"/>
      <c r="AG57" s="1437"/>
      <c r="AH57" s="1437"/>
      <c r="AI57" s="1437"/>
      <c r="AJ57" s="4026"/>
      <c r="AK57" s="4026"/>
      <c r="AL57" s="4026"/>
      <c r="AM57" s="4026"/>
      <c r="AN57" s="4026"/>
      <c r="AO57" s="4026"/>
      <c r="AP57" s="4026"/>
      <c r="AQ57" s="4026"/>
      <c r="AR57" s="4026"/>
      <c r="AS57" s="4026"/>
      <c r="AT57" s="4026"/>
      <c r="AU57" s="4026"/>
      <c r="AV57" s="4026"/>
      <c r="AW57" s="4026"/>
      <c r="AX57" s="4026"/>
      <c r="AY57" s="4026"/>
      <c r="AZ57" s="4026"/>
      <c r="BA57" s="4026"/>
      <c r="BB57" s="4026"/>
      <c r="BC57" s="4026"/>
      <c r="BD57" s="4026"/>
      <c r="BE57" s="4026"/>
      <c r="BF57" s="4026"/>
      <c r="BG57" s="4026"/>
      <c r="BH57" s="4026"/>
      <c r="BI57" s="4026"/>
      <c r="BJ57" s="4026"/>
      <c r="BK57" s="4026"/>
      <c r="BL57" s="4026"/>
      <c r="BM57" s="4026"/>
      <c r="BN57" s="4026"/>
      <c r="BO57" s="4026"/>
      <c r="BP57" s="4026"/>
      <c r="BQ57" s="4026"/>
      <c r="BR57" s="4026"/>
      <c r="BS57" s="1437"/>
      <c r="BT57" s="1437"/>
      <c r="BV57" s="902"/>
      <c r="BW57" s="902" t="str">
        <f>IF(T57="","",T57)</f>
        <v>Добавить наименование тарифа</v>
      </c>
      <c r="BX57" s="902"/>
      <c r="BY57" s="902"/>
      <c r="BZ57" s="631">
        <v>0</v>
      </c>
    </row>
    <row customHeight="1" ht="11.549999999999999">
      <c r="M58" s="1273"/>
      <c r="N58" s="1273"/>
      <c r="O58" s="650"/>
      <c r="P58" s="1268"/>
      <c r="Q58" s="1268"/>
      <c r="R58" s="1268"/>
      <c r="S58" s="1268"/>
      <c r="AJ58" s="3887"/>
      <c r="AK58" s="3887"/>
      <c r="AL58" s="3887"/>
      <c r="AM58" s="3887"/>
      <c r="AN58" s="3887"/>
      <c r="AO58" s="3887"/>
      <c r="AP58" s="3887"/>
      <c r="AQ58" s="3887"/>
      <c r="AR58" s="3887"/>
      <c r="AS58" s="3887"/>
      <c r="AT58" s="3887"/>
      <c r="AU58" s="3887"/>
      <c r="AV58" s="3887"/>
      <c r="AW58" s="3887"/>
      <c r="AX58" s="3887"/>
      <c r="AY58" s="3887"/>
      <c r="AZ58" s="3887"/>
      <c r="BA58" s="3887"/>
      <c r="BB58" s="3887"/>
      <c r="BC58" s="3887"/>
      <c r="BD58" s="3887"/>
      <c r="BE58" s="3887"/>
      <c r="BF58" s="3887"/>
      <c r="BG58" s="3887"/>
      <c r="BH58" s="3887"/>
      <c r="BI58" s="3887"/>
      <c r="BJ58" s="3887"/>
      <c r="BK58" s="3887"/>
      <c r="BL58" s="3887"/>
      <c r="BM58" s="3887"/>
      <c r="BN58" s="3887"/>
      <c r="BO58" s="3887"/>
      <c r="BP58" s="3887"/>
      <c r="BQ58" s="3887"/>
      <c r="BR58" s="3887"/>
      <c r="BU58" s="1268"/>
      <c r="BV58" s="1268"/>
      <c r="BW58" s="1268"/>
      <c r="BX58" s="1268"/>
      <c r="BY58" s="1268"/>
      <c r="BZ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4247"/>
      <c r="AK59" s="4247"/>
      <c r="AL59" s="4247"/>
      <c r="AM59" s="4247"/>
      <c r="AN59" s="4247"/>
      <c r="AO59" s="4247"/>
      <c r="AP59" s="4247"/>
      <c r="AQ59" s="4247"/>
      <c r="AR59" s="4247"/>
      <c r="AS59" s="4247"/>
      <c r="AT59" s="4247"/>
      <c r="AU59" s="4247"/>
      <c r="AV59" s="4247"/>
      <c r="AW59" s="4247"/>
      <c r="AX59" s="4247"/>
      <c r="AY59" s="4247"/>
      <c r="AZ59" s="4247"/>
      <c r="BA59" s="4247"/>
      <c r="BB59" s="4247"/>
      <c r="BC59" s="4247"/>
      <c r="BD59" s="4247"/>
      <c r="BE59" s="4247"/>
      <c r="BF59" s="4247"/>
      <c r="BG59" s="4247"/>
      <c r="BH59" s="4247"/>
      <c r="BI59" s="4247"/>
      <c r="BJ59" s="4247"/>
      <c r="BK59" s="4247"/>
      <c r="BL59" s="4247"/>
      <c r="BM59" s="4247"/>
      <c r="BN59" s="4247"/>
      <c r="BO59" s="4247"/>
      <c r="BP59" s="4247"/>
      <c r="BQ59" s="4247"/>
      <c r="BR59" s="4247"/>
      <c r="BS59" s="2398"/>
      <c r="BT59" s="2398"/>
      <c r="BZ59" s="1268">
        <v>14</v>
      </c>
    </row>
    <row customHeight="1" ht="14.699999999999998">
      <c r="O60" s="650"/>
      <c r="AJ60" s="3887"/>
      <c r="AK60" s="3887"/>
      <c r="AL60" s="3887"/>
      <c r="AM60" s="3887"/>
      <c r="AN60" s="3887"/>
      <c r="AO60" s="3887"/>
      <c r="AP60" s="3887"/>
      <c r="AQ60" s="3887"/>
      <c r="AR60" s="3887"/>
      <c r="AS60" s="3887"/>
      <c r="AT60" s="3887"/>
      <c r="AU60" s="3887"/>
      <c r="AV60" s="3887"/>
      <c r="AW60" s="3887"/>
      <c r="AX60" s="3887"/>
      <c r="AY60" s="3887"/>
      <c r="AZ60" s="3887"/>
      <c r="BA60" s="3887"/>
      <c r="BB60" s="3887"/>
      <c r="BC60" s="3887"/>
      <c r="BD60" s="3887"/>
      <c r="BE60" s="3887"/>
      <c r="BF60" s="3887"/>
      <c r="BG60" s="3887"/>
      <c r="BH60" s="3887"/>
      <c r="BI60" s="3887"/>
      <c r="BJ60" s="3887"/>
      <c r="BK60" s="3887"/>
      <c r="BL60" s="3887"/>
      <c r="BM60" s="3887"/>
      <c r="BN60" s="3887"/>
      <c r="BO60" s="3887"/>
      <c r="BP60" s="3887"/>
      <c r="BQ60" s="3887"/>
      <c r="BR60" s="3887"/>
      <c r="BZ60" s="1268">
        <v>14</v>
      </c>
    </row>
    <row customHeight="1" ht="14.699999999999998">
      <c r="O61" s="650"/>
      <c r="S61" s="1366"/>
      <c r="T61" s="2398"/>
      <c r="U61" s="2398"/>
      <c r="V61" s="2398"/>
      <c r="W61" s="2398"/>
      <c r="X61" s="2398"/>
      <c r="Y61" s="2398"/>
      <c r="Z61" s="2398"/>
      <c r="AA61" s="2398"/>
      <c r="AB61" s="2398"/>
      <c r="AC61" s="2398"/>
      <c r="AD61" s="2398"/>
      <c r="AE61" s="2398"/>
      <c r="AF61" s="2398"/>
      <c r="AG61" s="2398"/>
      <c r="AH61" s="2398"/>
      <c r="AI61" s="2398"/>
      <c r="AJ61" s="4247"/>
      <c r="AK61" s="4247"/>
      <c r="AL61" s="4247"/>
      <c r="AM61" s="4247"/>
      <c r="AN61" s="4247"/>
      <c r="AO61" s="4247"/>
      <c r="AP61" s="4247"/>
      <c r="AQ61" s="4247"/>
      <c r="AR61" s="4247"/>
      <c r="AS61" s="4247"/>
      <c r="AT61" s="4247"/>
      <c r="AU61" s="4247"/>
      <c r="AV61" s="4247"/>
      <c r="AW61" s="4247"/>
      <c r="AX61" s="4247"/>
      <c r="AY61" s="4247"/>
      <c r="AZ61" s="4247"/>
      <c r="BA61" s="4247"/>
      <c r="BB61" s="4247"/>
      <c r="BC61" s="4247"/>
      <c r="BD61" s="4247"/>
      <c r="BE61" s="4247"/>
      <c r="BF61" s="4247"/>
      <c r="BG61" s="4247"/>
      <c r="BH61" s="4247"/>
      <c r="BI61" s="4247"/>
      <c r="BJ61" s="4247"/>
      <c r="BK61" s="4247"/>
      <c r="BL61" s="4247"/>
      <c r="BM61" s="4247"/>
      <c r="BN61" s="4247"/>
      <c r="BO61" s="4247"/>
      <c r="BP61" s="4247"/>
      <c r="BQ61" s="4247"/>
      <c r="BR61" s="4247"/>
      <c r="BS61" s="2398"/>
      <c r="BT61" s="2398"/>
      <c r="BZ61" s="1268">
        <v>14</v>
      </c>
    </row>
    <row customHeight="1" ht="22.5" hidden="1">
      <c r="A62" s="1273" t="s">
        <v>84</v>
      </c>
      <c r="B62" s="1273">
        <v>0</v>
      </c>
      <c r="C62" s="1273">
        <v>0</v>
      </c>
      <c r="D62" s="1273">
        <v>0</v>
      </c>
      <c r="E62" s="1273">
        <v>0</v>
      </c>
      <c r="F62" s="1273">
        <v>0</v>
      </c>
      <c r="G62" s="1273">
        <v>0</v>
      </c>
      <c r="H62" s="1273">
        <v>0</v>
      </c>
      <c r="I62" s="1273">
        <v>0</v>
      </c>
      <c r="J62" s="1273">
        <v>0</v>
      </c>
      <c r="K62" s="1273">
        <v>0</v>
      </c>
      <c r="L62" s="1534">
        <v>0</v>
      </c>
      <c r="M62" s="1475">
        <v>0</v>
      </c>
      <c r="N62" s="1475">
        <v>0</v>
      </c>
      <c r="O62" s="1475">
        <v>0</v>
      </c>
      <c r="P62" s="1464">
        <v>3</v>
      </c>
      <c r="Q62" s="457">
        <v>3</v>
      </c>
      <c r="R62" s="457">
        <v>3</v>
      </c>
      <c r="S62" s="694">
        <v>12</v>
      </c>
      <c r="T62" s="1268">
        <v>35</v>
      </c>
      <c r="U62" s="1268">
        <v>0</v>
      </c>
      <c r="V62" s="1268">
        <v>0</v>
      </c>
      <c r="W62" s="1268">
        <v>0</v>
      </c>
      <c r="X62" s="1268">
        <v>0</v>
      </c>
      <c r="Y62" s="1268">
        <v>0</v>
      </c>
      <c r="Z62" s="1268">
        <v>0</v>
      </c>
      <c r="AA62" s="1268">
        <v>0</v>
      </c>
      <c r="AB62" s="1268">
        <v>0</v>
      </c>
      <c r="AC62" s="1268">
        <v>24</v>
      </c>
      <c r="AD62" s="1268">
        <v>24</v>
      </c>
      <c r="AE62" s="1268">
        <v>24</v>
      </c>
      <c r="AF62" s="1268">
        <v>11</v>
      </c>
      <c r="AG62" s="1268">
        <v>3</v>
      </c>
      <c r="AH62" s="1268">
        <v>11</v>
      </c>
      <c r="AI62" s="1268">
        <v>0</v>
      </c>
      <c r="AJ62" s="3887">
        <v>0</v>
      </c>
      <c r="AK62" s="3887">
        <v>0</v>
      </c>
      <c r="AL62" s="3887">
        <v>0</v>
      </c>
      <c r="AM62" s="3887">
        <v>0</v>
      </c>
      <c r="AN62" s="3887">
        <v>0</v>
      </c>
      <c r="AO62" s="3887">
        <v>0</v>
      </c>
      <c r="AP62" s="3887">
        <v>0</v>
      </c>
      <c r="AQ62" s="3887">
        <v>0</v>
      </c>
      <c r="AR62" s="3887">
        <v>0</v>
      </c>
      <c r="AS62" s="3887">
        <v>0</v>
      </c>
      <c r="AT62" s="3887">
        <v>0</v>
      </c>
      <c r="AU62" s="3887">
        <v>0</v>
      </c>
      <c r="AV62" s="3887">
        <v>0</v>
      </c>
      <c r="AW62" s="3887">
        <v>0</v>
      </c>
      <c r="AX62" s="3887">
        <v>0</v>
      </c>
      <c r="AY62" s="3887">
        <v>0</v>
      </c>
      <c r="AZ62" s="3887">
        <v>0</v>
      </c>
      <c r="BA62" s="3887">
        <v>0</v>
      </c>
      <c r="BB62" s="3887">
        <v>0</v>
      </c>
      <c r="BC62" s="3887">
        <v>0</v>
      </c>
      <c r="BD62" s="3887">
        <v>0</v>
      </c>
      <c r="BE62" s="3887">
        <v>0</v>
      </c>
      <c r="BF62" s="3887">
        <v>0</v>
      </c>
      <c r="BG62" s="3887">
        <v>0</v>
      </c>
      <c r="BH62" s="3887">
        <v>0</v>
      </c>
      <c r="BI62" s="3887">
        <v>0</v>
      </c>
      <c r="BJ62" s="3887">
        <v>0</v>
      </c>
      <c r="BK62" s="3887">
        <v>0</v>
      </c>
      <c r="BL62" s="3887">
        <v>0</v>
      </c>
      <c r="BM62" s="3887">
        <v>0</v>
      </c>
      <c r="BN62" s="3887">
        <v>0</v>
      </c>
      <c r="BO62" s="3887">
        <v>0</v>
      </c>
      <c r="BP62" s="3887">
        <v>0</v>
      </c>
      <c r="BQ62" s="3887">
        <v>0</v>
      </c>
      <c r="BR62" s="3887">
        <v>0</v>
      </c>
      <c r="BS62" s="1268">
        <v>4</v>
      </c>
      <c r="BT62" s="1268">
        <v>115</v>
      </c>
      <c r="BU62" s="624">
        <v>10</v>
      </c>
      <c r="BV62" s="624">
        <v>10</v>
      </c>
      <c r="BW62" s="624">
        <v>10</v>
      </c>
      <c r="BX62" s="624">
        <v>10</v>
      </c>
      <c r="BY62" s="624">
        <v>10</v>
      </c>
      <c r="BZ62" s="1268">
        <v>23</v>
      </c>
    </row>
  </sheetData>
  <sheetProtection formatColumns="0" formatRows="0" autoFilter="0" sort="0" insertRows="0" insertColumns="1" deleteRows="0" deleteColumns="0"/>
  <mergeCells count="240">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E41:E56"/>
    <mergeCell ref="V41:AB41"/>
    <mergeCell ref="AC41:BS41"/>
    <mergeCell ref="F42:F55"/>
    <mergeCell ref="V42:AB42"/>
    <mergeCell ref="AC42:BS42"/>
    <mergeCell ref="G43:G54"/>
    <mergeCell ref="Y38:AA38"/>
    <mergeCell ref="AD38:AE38"/>
    <mergeCell ref="AF38:AH38"/>
    <mergeCell ref="Z39:AA39"/>
    <mergeCell ref="H44:H54"/>
    <mergeCell ref="I44:I53"/>
    <mergeCell ref="P44:P53"/>
    <mergeCell ref="V44:AB44"/>
    <mergeCell ref="AC44:BS44"/>
    <mergeCell ref="J45:J48"/>
    <mergeCell ref="AG39:AH39"/>
    <mergeCell ref="Z40:AA40"/>
    <mergeCell ref="AG40:AH40"/>
    <mergeCell ref="K46:K47"/>
    <mergeCell ref="V43:AB43"/>
    <mergeCell ref="AC43:BS43"/>
    <mergeCell ref="T59:BT59"/>
    <mergeCell ref="T61:BT61"/>
    <mergeCell ref="Q45:Q48"/>
    <mergeCell ref="V45:AB45"/>
    <mergeCell ref="AC45:BS45"/>
    <mergeCell ref="AF46:AF47"/>
    <mergeCell ref="AG46:AG47"/>
    <mergeCell ref="BT46:BT47"/>
    <mergeCell ref="AH46:AH47"/>
    <mergeCell ref="AI46:AI47"/>
    <mergeCell ref="AI50:AI51"/>
    <mergeCell ref="K50:K51"/>
    <mergeCell ref="Y50:Y51"/>
    <mergeCell ref="Z50:Z51"/>
    <mergeCell ref="AA50:AA51"/>
    <mergeCell ref="AB50:AB51"/>
    <mergeCell ref="J49:J52"/>
    <mergeCell ref="Q49:Q52"/>
    <mergeCell ref="V49:AB49"/>
    <mergeCell ref="AC49:BS49"/>
    <mergeCell ref="BT50:BT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50:AT51"/>
    <mergeCell ref="AU50:AU51"/>
    <mergeCell ref="AV50:AV51"/>
    <mergeCell ref="AW50:AW51"/>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s>
  <dataValidations count="8">
    <dataValidation type="list" allowBlank="1" showInputMessage="1" errorTitle="Ошибка" error="Выберите значение из списка" prompt="Выберите значение из списка" sqref="V983085:BS983085 V65581:BS65581 V131117:BS131117 V196653:BS196653 V262189:BS262189 V327725:BS327725 V393261:BS393261 V458797:BS458797 V524333:BS524333 V589869:BS589869 V655405:BS655405 V720941:BS720941 V786477:BS786477 V852013:BS852013 V917549:BS917549">
      <formula1>kind_of_cons</formula1>
    </dataValidation>
    <dataValidation allowBlank="1" sqref="S131120:BT131126 S196656:BT196662 S262192:BT262198 S327728:BT327734 S393264:BT393270 S458800:BT458806 S524336:BT524342 S589872:BT589878 S655408:BT655414 S720944:BT720950 S786480:BT786486 S852016:BT852022 S917552:BT917558 S983088:BT983094 S65584:BT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BR524334 AI196654:BR196654 AI589870:BR589870 AI655406:BR655406 AI15 AI720942:BR720942 AI786478:BR786478 AI852014:BR852014 AI917550:BR917550 AI983086:BR983086 AI65582:BR65582 AI131118:BR131118 AI458798:BR458798 AI262190:BR262190 AI7 AN7 AP7 AU7 AW7 BB7 BD7 BI7 BK7 BP7 BR7 AG46 AI327726:BR327726 AG15 AG7 Z7 AB7 AI393262:BR393262 AI46 AN46 AP46 AU46 AW46 BB46 BD46 BI46 BK46 BP46 BR46 Z46 AB46 Z50 AB50 AG50 AI50 AN50 AP50 AU50 AW50 BB50 BD50 BI50 BK50 BP50 BR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BT65576:BT65583 BT131112:BT131119 BT196648:BT196655 BT262184:BT262191 BT327720:BT327727 BT393256:BT393263 BT458792:BT458799 BT524328:BT524335 BT589864:BT589871 BT655400:BT655407 BT720936:BT720943 BT786472:BT786479 BT852008:BT852015 BT917544:BT917551 BT983080:BT983087 T46 T7 AC5:AI5 BS5 AC44:AI44 BS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675BB-A763-DC75-1125-48F471FAFF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4.140625" hidden="1" customWidth="1"/>
    <col min="10" max="10" style="5851" width="9.8515625" hidden="1" customWidth="1"/>
    <col min="11" max="11" style="5851" width="14.7109375" hidden="1" customWidth="1"/>
    <col min="12" max="12" style="6673" width="19.140625" hidden="1" customWidth="1"/>
    <col min="13" max="14" style="6674" width="12.28125" hidden="1" customWidth="1"/>
    <col min="15" max="15" style="6674" width="23.421875" hidden="1" customWidth="1"/>
    <col min="16" max="16" style="6675" width="3.00390625" customWidth="1"/>
    <col min="17" max="18" style="6676" width="3.00390625" customWidth="1"/>
    <col min="19" max="19" style="6677" width="12.00390625" customWidth="1"/>
    <col min="20" max="20" style="5772" width="35.00390625" customWidth="1"/>
    <col min="21" max="21" style="5772" width="0.140625" customWidth="1"/>
    <col min="22" max="24" style="5772" width="24.7109375" hidden="1" customWidth="1"/>
    <col min="25" max="25" style="5772" width="11.7109375" hidden="1" customWidth="1"/>
    <col min="26" max="26" style="5772" width="3.7109375" hidden="1" customWidth="1"/>
    <col min="27" max="27" style="5772" width="11.7109375" hidden="1" customWidth="1"/>
    <col min="28" max="28" style="5772" width="8.57421875" hidden="1" customWidth="1"/>
    <col min="29" max="29" style="5772" width="24.7109375" customWidth="1"/>
    <col min="30" max="31" style="5772" width="24.00390625" customWidth="1"/>
    <col min="32" max="32" style="5772" width="11.00390625" customWidth="1"/>
    <col min="33" max="33" style="5772" width="3.7109375" customWidth="1"/>
    <col min="34" max="34" style="5772" width="11.00390625" customWidth="1"/>
    <col min="35" max="35" style="5772" width="8.57421875" hidden="1" customWidth="1"/>
    <col min="36" max="36" style="5772" width="4.00390625" customWidth="1"/>
    <col min="37" max="37" style="5772" width="115.00390625" customWidth="1"/>
    <col min="38" max="42" style="5852" width="10.00390625" customWidth="1"/>
    <col min="43" max="43" style="577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416</v>
      </c>
      <c r="P6" s="2370"/>
      <c r="Q6" s="2370">
        <v>1</v>
      </c>
      <c r="R6" s="470"/>
      <c r="S6" s="1570">
        <f>$J6</f>
      </c>
      <c r="T6" s="399" t="s">
        <v>417</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5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5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51" customFormat="1" customHeight="1" ht="22.5" hidden="1">
      <c r="L18" s="1560"/>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851" customFormat="1" customHeight="1" ht="14.25" hidden="1">
      <c r="L19" s="1560"/>
      <c r="M19" s="1475"/>
      <c r="N19" s="1475"/>
      <c r="O19" s="1475"/>
      <c r="P19" s="1475"/>
      <c r="Q19" s="1484"/>
      <c r="R19" s="1484"/>
      <c r="S19" s="842"/>
      <c r="AB19" s="1479"/>
      <c r="AI19" s="1479"/>
      <c r="AL19" s="624"/>
      <c r="AM19" s="624"/>
      <c r="AN19" s="624"/>
      <c r="AO19" s="624"/>
      <c r="AP19" s="624"/>
      <c r="AQ19" s="1273">
        <v>0</v>
      </c>
    </row>
    <row s="5851" customFormat="1" customHeight="1" ht="12" hidden="1">
      <c r="L20" s="1560"/>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8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РСО-Алания</v>
      </c>
      <c r="W27" s="2364"/>
      <c r="X27" s="2364"/>
      <c r="Y27" s="2364"/>
      <c r="Z27" s="2364"/>
      <c r="AA27" s="2364"/>
      <c r="AB27" s="439"/>
      <c r="AC27" s="2364" t="str">
        <f>IF(TITLE_NAME_OR_PR_CHANGE="",IF(TITLE_NAME_OR_PR="","",TITLE_NAME_OR_PR),TITLE_NAME_OR_PR_CHANGE)</f>
        <v>Региональная служба по тарифам РСО-Алания</v>
      </c>
      <c r="AD27" s="2364"/>
      <c r="AE27" s="2364"/>
      <c r="AF27" s="2364"/>
      <c r="AG27" s="2364"/>
      <c r="AH27" s="2364"/>
      <c r="AI27" s="439"/>
      <c r="AJ27" s="439"/>
      <c r="AK27" s="393"/>
      <c r="AL27" s="481"/>
      <c r="AM27" s="481"/>
      <c r="AN27" s="481"/>
      <c r="AO27" s="481"/>
      <c r="AP27" s="481"/>
      <c r="AQ27" s="531">
        <v>0</v>
      </c>
    </row>
    <row s="5987" customFormat="1" customHeight="1" ht="18.75">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45652</v>
      </c>
      <c r="W28" s="2377"/>
      <c r="X28" s="2377"/>
      <c r="Y28" s="2377"/>
      <c r="Z28" s="2377"/>
      <c r="AA28" s="2377"/>
      <c r="AB28" s="439"/>
      <c r="AC28" s="2377" t="str">
        <f>IF(TITLE_DATE_PR_CHANGE="",IF(TITLE_DATE_PR="","",TITLE_DATE_PR),TITLE_DATE_PR_CHANGE)</f>
        <v>45652</v>
      </c>
      <c r="AD28" s="2377"/>
      <c r="AE28" s="2377"/>
      <c r="AF28" s="2377"/>
      <c r="AG28" s="2377"/>
      <c r="AH28" s="2377"/>
      <c r="AI28" s="439"/>
      <c r="AJ28" s="439"/>
      <c r="AK28" s="393"/>
      <c r="AL28" s="481"/>
      <c r="AM28" s="481"/>
      <c r="AN28" s="481"/>
      <c r="AO28" s="481"/>
      <c r="AP28" s="481"/>
      <c r="AQ28" s="531">
        <v>0</v>
      </c>
    </row>
    <row s="5987" customFormat="1" customHeight="1" ht="18.75">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146</v>
      </c>
      <c r="W29" s="2364"/>
      <c r="X29" s="2364"/>
      <c r="Y29" s="2364"/>
      <c r="Z29" s="2364"/>
      <c r="AA29" s="2364"/>
      <c r="AB29" s="439"/>
      <c r="AC29" s="2364" t="str">
        <f>IF(TITLE_NUMBER_PR_CHANGE="",IF(TITLE_NUMBER_PR="","",TITLE_NUMBER_PR),TITLE_NUMBER_PR_CHANGE)</f>
        <v>№ 146</v>
      </c>
      <c r="AD29" s="2364"/>
      <c r="AE29" s="2364"/>
      <c r="AF29" s="2364"/>
      <c r="AG29" s="2364"/>
      <c r="AH29" s="2364"/>
      <c r="AI29" s="439"/>
      <c r="AJ29" s="439"/>
      <c r="AK29" s="393"/>
      <c r="AL29" s="481"/>
      <c r="AM29" s="481"/>
      <c r="AN29" s="481"/>
      <c r="AO29" s="481"/>
      <c r="AP29" s="481"/>
      <c r="AQ29" s="531">
        <v>0</v>
      </c>
    </row>
    <row s="598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www.rst.alania.gov.ru</v>
      </c>
      <c r="W30" s="2364"/>
      <c r="X30" s="2364"/>
      <c r="Y30" s="2364"/>
      <c r="Z30" s="2364"/>
      <c r="AA30" s="2364"/>
      <c r="AB30" s="439"/>
      <c r="AC30" s="2364" t="str">
        <f>IF(TITLE_IST_PUB_CHANGE="",IF(TITLE_IST_PUB="","",TITLE_IST_PUB),TITLE_IST_PUB_CHANGE)</f>
        <v>www.rst.alania.gov.ru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8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45652</v>
      </c>
      <c r="W32" s="2377"/>
      <c r="X32" s="2377"/>
      <c r="Y32" s="2377"/>
      <c r="Z32" s="2377"/>
      <c r="AA32" s="2377"/>
      <c r="AB32" s="439"/>
      <c r="AC32" s="2377" t="str">
        <f>IF(TITLE_DATE_PR_CHANGE="",IF(TITLE_DATE_PR="","",TITLE_DATE_PR),TITLE_DATE_PR_CHANGE)</f>
        <v>45652</v>
      </c>
      <c r="AD32" s="2377"/>
      <c r="AE32" s="2377"/>
      <c r="AF32" s="2377"/>
      <c r="AG32" s="2377"/>
      <c r="AH32" s="2377"/>
      <c r="AI32" s="439"/>
      <c r="AJ32" s="439"/>
      <c r="AK32" s="393"/>
      <c r="AL32" s="481"/>
      <c r="AM32" s="481"/>
      <c r="AN32" s="481"/>
      <c r="AO32" s="481"/>
      <c r="AP32" s="481"/>
      <c r="AQ32" s="531">
        <v>0</v>
      </c>
    </row>
    <row s="598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146</v>
      </c>
      <c r="W33" s="2364"/>
      <c r="X33" s="2364"/>
      <c r="Y33" s="2364"/>
      <c r="Z33" s="2364"/>
      <c r="AA33" s="2364"/>
      <c r="AB33" s="439"/>
      <c r="AC33" s="2364" t="str">
        <f>IF(TITLE_NUMBER_PR_CHANGE="",IF(TITLE_NUMBER_PR="","",TITLE_NUMBER_PR),TITLE_NUMBER_PR_CHANGE)</f>
        <v>№ 146</v>
      </c>
      <c r="AD33" s="2364"/>
      <c r="AE33" s="2364"/>
      <c r="AF33" s="2364"/>
      <c r="AG33" s="2364"/>
      <c r="AH33" s="2364"/>
      <c r="AI33" s="439"/>
      <c r="AJ33" s="439"/>
      <c r="AK33" s="393"/>
      <c r="AL33" s="481"/>
      <c r="AM33" s="481"/>
      <c r="AN33" s="481"/>
      <c r="AO33" s="481"/>
      <c r="AP33" s="481"/>
      <c r="AQ33" s="531">
        <v>0</v>
      </c>
    </row>
    <row s="598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310</v>
      </c>
      <c r="T36" s="2240"/>
      <c r="U36" s="2240"/>
      <c r="V36" s="2240"/>
      <c r="W36" s="2240"/>
      <c r="X36" s="2240"/>
      <c r="Y36" s="2240"/>
      <c r="Z36" s="2240"/>
      <c r="AA36" s="2240"/>
      <c r="AB36" s="2240"/>
      <c r="AC36" s="2240"/>
      <c r="AD36" s="2240"/>
      <c r="AE36" s="2240"/>
      <c r="AF36" s="2240"/>
      <c r="AG36" s="2240"/>
      <c r="AH36" s="2240"/>
      <c r="AI36" s="2240"/>
      <c r="AJ36" s="2240"/>
      <c r="AK36" s="2240" t="s">
        <v>311</v>
      </c>
      <c r="AQ36" s="1268">
        <v>14</v>
      </c>
    </row>
    <row customHeight="1" ht="14.699999999999998">
      <c r="Q37" s="489"/>
      <c r="R37" s="489"/>
      <c r="S37" s="2386" t="s">
        <v>90</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65" t="s">
        <v>496</v>
      </c>
      <c r="W38" s="2375" t="s">
        <v>443</v>
      </c>
      <c r="X38" s="2376"/>
      <c r="Y38" s="2375" t="s">
        <v>444</v>
      </c>
      <c r="Z38" s="2382"/>
      <c r="AA38" s="2376"/>
      <c r="AB38" s="2391"/>
      <c r="AC38" s="1565" t="s">
        <v>496</v>
      </c>
      <c r="AD38" s="2375" t="s">
        <v>443</v>
      </c>
      <c r="AE38" s="2376"/>
      <c r="AF38" s="2375" t="s">
        <v>444</v>
      </c>
      <c r="AG38" s="2382"/>
      <c r="AH38" s="2376"/>
      <c r="AI38" s="2391"/>
      <c r="AJ38" s="2394"/>
      <c r="AK38" s="2240"/>
      <c r="AQ38" s="1268">
        <v>34</v>
      </c>
    </row>
    <row customHeight="1" ht="35.699999999999996">
      <c r="A39" s="1483"/>
      <c r="B39" s="1483" t="s">
        <v>142</v>
      </c>
      <c r="C39" s="1483" t="s">
        <v>143</v>
      </c>
      <c r="D39" s="1483" t="s">
        <v>144</v>
      </c>
      <c r="E39" s="1477" t="s">
        <v>445</v>
      </c>
      <c r="F39" s="1477" t="s">
        <v>446</v>
      </c>
      <c r="G39" s="1477" t="s">
        <v>447</v>
      </c>
      <c r="H39" s="1477"/>
      <c r="I39" s="1477" t="s">
        <v>497</v>
      </c>
      <c r="J39" s="1477" t="s">
        <v>450</v>
      </c>
      <c r="K39" s="1477" t="s">
        <v>498</v>
      </c>
      <c r="L39" s="1477" t="s">
        <v>426</v>
      </c>
      <c r="Q39" s="489"/>
      <c r="R39" s="489"/>
      <c r="S39" s="2386"/>
      <c r="T39" s="2322"/>
      <c r="U39" s="415"/>
      <c r="V39" s="1565" t="s">
        <v>499</v>
      </c>
      <c r="W39" s="1335" t="s">
        <v>500</v>
      </c>
      <c r="X39" s="1335" t="s">
        <v>501</v>
      </c>
      <c r="Y39" s="1568" t="s">
        <v>454</v>
      </c>
      <c r="Z39" s="2383" t="s">
        <v>455</v>
      </c>
      <c r="AA39" s="2384"/>
      <c r="AB39" s="2392"/>
      <c r="AC39" s="1565" t="s">
        <v>499</v>
      </c>
      <c r="AD39" s="1335" t="s">
        <v>500</v>
      </c>
      <c r="AE39" s="1335" t="s">
        <v>501</v>
      </c>
      <c r="AF39" s="1568" t="s">
        <v>454</v>
      </c>
      <c r="AG39" s="2383" t="s">
        <v>455</v>
      </c>
      <c r="AH39" s="2384"/>
      <c r="AI39" s="2392"/>
      <c r="AJ39" s="2395"/>
      <c r="AK39" s="2240"/>
      <c r="AQ39" s="1268">
        <v>34</v>
      </c>
    </row>
    <row s="643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117</v>
      </c>
      <c r="T40" s="1368" t="s">
        <v>105</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408</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507</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507</v>
      </c>
      <c r="E45" s="2372"/>
      <c r="F45" s="2372"/>
      <c r="G45" s="2372"/>
      <c r="H45" s="2372"/>
      <c r="I45" s="2399"/>
      <c r="J45" s="2369" t="str">
        <f>I44&amp;".1"</f>
        <v>...1.1</v>
      </c>
      <c r="K45" s="1476"/>
      <c r="L45" s="1477" t="s">
        <v>416</v>
      </c>
      <c r="P45" s="2370"/>
      <c r="Q45" s="2370">
        <v>1</v>
      </c>
      <c r="R45" s="470"/>
      <c r="S45" s="1570" t="str">
        <f>$J45</f>
        <v>...1.1</v>
      </c>
      <c r="T45" s="399" t="s">
        <v>417</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241</v>
      </c>
      <c r="B46" s="1476" t="s">
        <v>242</v>
      </c>
      <c r="C46" s="1476" t="s">
        <v>243</v>
      </c>
      <c r="D46" s="1476" t="s">
        <v>507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68</v>
      </c>
      <c r="AA46" s="2378"/>
      <c r="AB46" s="2220" t="s">
        <v>68</v>
      </c>
      <c r="AC46" s="864"/>
      <c r="AD46" s="864"/>
      <c r="AE46" s="1370"/>
      <c r="AF46" s="2378"/>
      <c r="AG46" s="2220" t="s">
        <v>68</v>
      </c>
      <c r="AH46" s="2400"/>
      <c r="AI46" s="2220" t="s">
        <v>68</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507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507</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507</v>
      </c>
      <c r="E49" s="2372"/>
      <c r="F49" s="2372"/>
      <c r="G49" s="2372"/>
      <c r="H49" s="2372"/>
      <c r="I49" s="2369"/>
      <c r="J49" s="1476"/>
      <c r="K49" s="1476"/>
      <c r="L49" s="1477"/>
      <c r="P49" s="2370"/>
      <c r="Q49" s="1563"/>
      <c r="R49" s="469"/>
      <c r="S49" s="1391"/>
      <c r="T49" s="478" t="s">
        <v>422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507</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52"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236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52"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237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5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9DA93-DA81-3FCF-6488-40CA9EB61EA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4.140625" hidden="1" customWidth="1"/>
    <col min="10" max="10" style="5851" width="9.8515625" hidden="1" customWidth="1"/>
    <col min="11" max="11" style="5851" width="14.7109375" hidden="1" customWidth="1"/>
    <col min="12" max="12" style="6673" width="19.140625" hidden="1" customWidth="1"/>
    <col min="13" max="14" style="6674" width="12.28125" hidden="1" customWidth="1"/>
    <col min="15" max="15" style="6674" width="23.421875" hidden="1" customWidth="1"/>
    <col min="16" max="16" style="6675" width="3.00390625" customWidth="1"/>
    <col min="17" max="18" style="6676" width="3.00390625" customWidth="1"/>
    <col min="19" max="19" style="6677" width="12.00390625" customWidth="1"/>
    <col min="20" max="20" style="5772" width="35.00390625" customWidth="1"/>
    <col min="21" max="21" style="5772" width="0.140625" customWidth="1"/>
    <col min="22" max="24" style="5772" width="24.7109375" hidden="1" customWidth="1"/>
    <col min="25" max="25" style="5772" width="11.7109375" hidden="1" customWidth="1"/>
    <col min="26" max="26" style="5772" width="3.7109375" hidden="1" customWidth="1"/>
    <col min="27" max="27" style="5772" width="11.7109375" hidden="1" customWidth="1"/>
    <col min="28" max="28" style="5772" width="8.57421875" hidden="1" customWidth="1"/>
    <col min="29" max="29" style="5772" width="24.7109375" customWidth="1"/>
    <col min="30" max="31" style="5772" width="24.00390625" customWidth="1"/>
    <col min="32" max="32" style="5772" width="11.00390625" customWidth="1"/>
    <col min="33" max="33" style="5772" width="3.7109375" customWidth="1"/>
    <col min="34" max="34" style="5772" width="11.00390625" customWidth="1"/>
    <col min="35" max="35" style="5772" width="8.57421875" hidden="1" customWidth="1"/>
    <col min="36" max="36" style="5772" width="4.00390625" customWidth="1"/>
    <col min="37" max="37" style="5772" width="115.00390625" customWidth="1"/>
    <col min="38" max="42" style="5852" width="10.00390625" customWidth="1"/>
    <col min="43" max="43" style="577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416</v>
      </c>
      <c r="P6" s="2370"/>
      <c r="Q6" s="2370">
        <v>1</v>
      </c>
      <c r="R6" s="470"/>
      <c r="S6" s="1570">
        <f>$J6</f>
      </c>
      <c r="T6" s="399" t="s">
        <v>417</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5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5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51" customFormat="1" customHeight="1" ht="22.5" hidden="1">
      <c r="L18" s="1560"/>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851" customFormat="1" customHeight="1" ht="14.25" hidden="1">
      <c r="L19" s="1560"/>
      <c r="M19" s="1475"/>
      <c r="N19" s="1475"/>
      <c r="O19" s="1475"/>
      <c r="P19" s="1475"/>
      <c r="Q19" s="1484"/>
      <c r="R19" s="1484"/>
      <c r="S19" s="842"/>
      <c r="AB19" s="1479"/>
      <c r="AI19" s="1479"/>
      <c r="AL19" s="624"/>
      <c r="AM19" s="624"/>
      <c r="AN19" s="624"/>
      <c r="AO19" s="624"/>
      <c r="AP19" s="624"/>
      <c r="AQ19" s="1273">
        <v>0</v>
      </c>
    </row>
    <row s="5851" customFormat="1" customHeight="1" ht="12" hidden="1">
      <c r="L20" s="1560"/>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8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РСО-Алания</v>
      </c>
      <c r="W27" s="2364"/>
      <c r="X27" s="2364"/>
      <c r="Y27" s="2364"/>
      <c r="Z27" s="2364"/>
      <c r="AA27" s="2364"/>
      <c r="AB27" s="439"/>
      <c r="AC27" s="2364" t="str">
        <f>IF(TITLE_NAME_OR_PR_CHANGE="",IF(TITLE_NAME_OR_PR="","",TITLE_NAME_OR_PR),TITLE_NAME_OR_PR_CHANGE)</f>
        <v>Региональная служба по тарифам РСО-Алания</v>
      </c>
      <c r="AD27" s="2364"/>
      <c r="AE27" s="2364"/>
      <c r="AF27" s="2364"/>
      <c r="AG27" s="2364"/>
      <c r="AH27" s="2364"/>
      <c r="AI27" s="439"/>
      <c r="AJ27" s="439"/>
      <c r="AK27" s="393"/>
      <c r="AL27" s="481"/>
      <c r="AM27" s="481"/>
      <c r="AN27" s="481"/>
      <c r="AO27" s="481"/>
      <c r="AP27" s="481"/>
      <c r="AQ27" s="531">
        <v>0</v>
      </c>
    </row>
    <row s="5987" customFormat="1" customHeight="1" ht="18.75">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45652</v>
      </c>
      <c r="W28" s="2377"/>
      <c r="X28" s="2377"/>
      <c r="Y28" s="2377"/>
      <c r="Z28" s="2377"/>
      <c r="AA28" s="2377"/>
      <c r="AB28" s="439"/>
      <c r="AC28" s="2377" t="str">
        <f>IF(TITLE_DATE_PR_CHANGE="",IF(TITLE_DATE_PR="","",TITLE_DATE_PR),TITLE_DATE_PR_CHANGE)</f>
        <v>45652</v>
      </c>
      <c r="AD28" s="2377"/>
      <c r="AE28" s="2377"/>
      <c r="AF28" s="2377"/>
      <c r="AG28" s="2377"/>
      <c r="AH28" s="2377"/>
      <c r="AI28" s="439"/>
      <c r="AJ28" s="439"/>
      <c r="AK28" s="393"/>
      <c r="AL28" s="481"/>
      <c r="AM28" s="481"/>
      <c r="AN28" s="481"/>
      <c r="AO28" s="481"/>
      <c r="AP28" s="481"/>
      <c r="AQ28" s="531">
        <v>0</v>
      </c>
    </row>
    <row s="5987" customFormat="1" customHeight="1" ht="18.75">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146</v>
      </c>
      <c r="W29" s="2364"/>
      <c r="X29" s="2364"/>
      <c r="Y29" s="2364"/>
      <c r="Z29" s="2364"/>
      <c r="AA29" s="2364"/>
      <c r="AB29" s="439"/>
      <c r="AC29" s="2364" t="str">
        <f>IF(TITLE_NUMBER_PR_CHANGE="",IF(TITLE_NUMBER_PR="","",TITLE_NUMBER_PR),TITLE_NUMBER_PR_CHANGE)</f>
        <v>№ 146</v>
      </c>
      <c r="AD29" s="2364"/>
      <c r="AE29" s="2364"/>
      <c r="AF29" s="2364"/>
      <c r="AG29" s="2364"/>
      <c r="AH29" s="2364"/>
      <c r="AI29" s="439"/>
      <c r="AJ29" s="439"/>
      <c r="AK29" s="393"/>
      <c r="AL29" s="481"/>
      <c r="AM29" s="481"/>
      <c r="AN29" s="481"/>
      <c r="AO29" s="481"/>
      <c r="AP29" s="481"/>
      <c r="AQ29" s="531">
        <v>0</v>
      </c>
    </row>
    <row s="598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www.rst.alania.gov.ru</v>
      </c>
      <c r="W30" s="2364"/>
      <c r="X30" s="2364"/>
      <c r="Y30" s="2364"/>
      <c r="Z30" s="2364"/>
      <c r="AA30" s="2364"/>
      <c r="AB30" s="439"/>
      <c r="AC30" s="2364" t="str">
        <f>IF(TITLE_IST_PUB_CHANGE="",IF(TITLE_IST_PUB="","",TITLE_IST_PUB),TITLE_IST_PUB_CHANGE)</f>
        <v>www.rst.alania.gov.ru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8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45652</v>
      </c>
      <c r="W32" s="2377"/>
      <c r="X32" s="2377"/>
      <c r="Y32" s="2377"/>
      <c r="Z32" s="2377"/>
      <c r="AA32" s="2377"/>
      <c r="AB32" s="439"/>
      <c r="AC32" s="2377" t="str">
        <f>IF(TITLE_DATE_PR_CHANGE="",IF(TITLE_DATE_PR="","",TITLE_DATE_PR),TITLE_DATE_PR_CHANGE)</f>
        <v>45652</v>
      </c>
      <c r="AD32" s="2377"/>
      <c r="AE32" s="2377"/>
      <c r="AF32" s="2377"/>
      <c r="AG32" s="2377"/>
      <c r="AH32" s="2377"/>
      <c r="AI32" s="439"/>
      <c r="AJ32" s="439"/>
      <c r="AK32" s="393"/>
      <c r="AL32" s="481"/>
      <c r="AM32" s="481"/>
      <c r="AN32" s="481"/>
      <c r="AO32" s="481"/>
      <c r="AP32" s="481"/>
      <c r="AQ32" s="531">
        <v>0</v>
      </c>
    </row>
    <row s="598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146</v>
      </c>
      <c r="W33" s="2364"/>
      <c r="X33" s="2364"/>
      <c r="Y33" s="2364"/>
      <c r="Z33" s="2364"/>
      <c r="AA33" s="2364"/>
      <c r="AB33" s="439"/>
      <c r="AC33" s="2364" t="str">
        <f>IF(TITLE_NUMBER_PR_CHANGE="",IF(TITLE_NUMBER_PR="","",TITLE_NUMBER_PR),TITLE_NUMBER_PR_CHANGE)</f>
        <v>№ 146</v>
      </c>
      <c r="AD33" s="2364"/>
      <c r="AE33" s="2364"/>
      <c r="AF33" s="2364"/>
      <c r="AG33" s="2364"/>
      <c r="AH33" s="2364"/>
      <c r="AI33" s="439"/>
      <c r="AJ33" s="439"/>
      <c r="AK33" s="393"/>
      <c r="AL33" s="481"/>
      <c r="AM33" s="481"/>
      <c r="AN33" s="481"/>
      <c r="AO33" s="481"/>
      <c r="AP33" s="481"/>
      <c r="AQ33" s="531">
        <v>0</v>
      </c>
    </row>
    <row s="598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310</v>
      </c>
      <c r="T36" s="2240"/>
      <c r="U36" s="2240"/>
      <c r="V36" s="2240"/>
      <c r="W36" s="2240"/>
      <c r="X36" s="2240"/>
      <c r="Y36" s="2240"/>
      <c r="Z36" s="2240"/>
      <c r="AA36" s="2240"/>
      <c r="AB36" s="2240"/>
      <c r="AC36" s="2240"/>
      <c r="AD36" s="2240"/>
      <c r="AE36" s="2240"/>
      <c r="AF36" s="2240"/>
      <c r="AG36" s="2240"/>
      <c r="AH36" s="2240"/>
      <c r="AI36" s="2240"/>
      <c r="AJ36" s="2240"/>
      <c r="AK36" s="2240" t="s">
        <v>311</v>
      </c>
      <c r="AQ36" s="1268">
        <v>14</v>
      </c>
    </row>
    <row customHeight="1" ht="14.699999999999998">
      <c r="Q37" s="489"/>
      <c r="R37" s="489"/>
      <c r="S37" s="2386" t="s">
        <v>90</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65" t="s">
        <v>496</v>
      </c>
      <c r="W38" s="2375" t="s">
        <v>443</v>
      </c>
      <c r="X38" s="2376"/>
      <c r="Y38" s="2375" t="s">
        <v>444</v>
      </c>
      <c r="Z38" s="2382"/>
      <c r="AA38" s="2376"/>
      <c r="AB38" s="2391"/>
      <c r="AC38" s="1565" t="s">
        <v>496</v>
      </c>
      <c r="AD38" s="2375" t="s">
        <v>443</v>
      </c>
      <c r="AE38" s="2376"/>
      <c r="AF38" s="2375" t="s">
        <v>444</v>
      </c>
      <c r="AG38" s="2382"/>
      <c r="AH38" s="2376"/>
      <c r="AI38" s="2391"/>
      <c r="AJ38" s="2394"/>
      <c r="AK38" s="2240"/>
      <c r="AQ38" s="1268">
        <v>34</v>
      </c>
    </row>
    <row customHeight="1" ht="35.699999999999996">
      <c r="A39" s="1483"/>
      <c r="B39" s="1483" t="s">
        <v>142</v>
      </c>
      <c r="C39" s="1483" t="s">
        <v>143</v>
      </c>
      <c r="D39" s="1483" t="s">
        <v>144</v>
      </c>
      <c r="E39" s="1477" t="s">
        <v>445</v>
      </c>
      <c r="F39" s="1477" t="s">
        <v>446</v>
      </c>
      <c r="G39" s="1477" t="s">
        <v>447</v>
      </c>
      <c r="H39" s="1477"/>
      <c r="I39" s="1477" t="s">
        <v>497</v>
      </c>
      <c r="J39" s="1477" t="s">
        <v>450</v>
      </c>
      <c r="K39" s="1477" t="s">
        <v>498</v>
      </c>
      <c r="L39" s="1477" t="s">
        <v>426</v>
      </c>
      <c r="Q39" s="489"/>
      <c r="R39" s="489"/>
      <c r="S39" s="2386"/>
      <c r="T39" s="2322"/>
      <c r="U39" s="415"/>
      <c r="V39" s="1565" t="s">
        <v>499</v>
      </c>
      <c r="W39" s="1335" t="s">
        <v>500</v>
      </c>
      <c r="X39" s="1335" t="s">
        <v>501</v>
      </c>
      <c r="Y39" s="1568" t="s">
        <v>454</v>
      </c>
      <c r="Z39" s="2383" t="s">
        <v>455</v>
      </c>
      <c r="AA39" s="2384"/>
      <c r="AB39" s="2392"/>
      <c r="AC39" s="1565" t="s">
        <v>499</v>
      </c>
      <c r="AD39" s="1335" t="s">
        <v>500</v>
      </c>
      <c r="AE39" s="1335" t="s">
        <v>501</v>
      </c>
      <c r="AF39" s="1568" t="s">
        <v>454</v>
      </c>
      <c r="AG39" s="2383" t="s">
        <v>455</v>
      </c>
      <c r="AH39" s="2384"/>
      <c r="AI39" s="2392"/>
      <c r="AJ39" s="2395"/>
      <c r="AK39" s="2240"/>
      <c r="AQ39" s="1268">
        <v>34</v>
      </c>
    </row>
    <row s="643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117</v>
      </c>
      <c r="T40" s="1368" t="s">
        <v>105</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246</v>
      </c>
      <c r="B42" s="1476" t="s">
        <v>247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408</v>
      </c>
      <c r="AM42" s="613"/>
      <c r="AN42" s="613" t="str">
        <f>IF(T42="","",T42)</f>
        <v>Территория действия тарифа</v>
      </c>
      <c r="AO42" s="613"/>
      <c r="AP42" s="613"/>
      <c r="AQ42" s="1268">
        <v>23</v>
      </c>
    </row>
    <row customHeight="1" ht="24">
      <c r="A43" s="1476" t="s">
        <v>246</v>
      </c>
      <c r="B43" s="1476" t="s">
        <v>247</v>
      </c>
      <c r="C43" s="1476" t="s">
        <v>248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246</v>
      </c>
      <c r="B44" s="1476" t="s">
        <v>247</v>
      </c>
      <c r="C44" s="1476" t="s">
        <v>248</v>
      </c>
      <c r="D44" s="1476" t="s">
        <v>508</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246</v>
      </c>
      <c r="B45" s="1476" t="s">
        <v>247</v>
      </c>
      <c r="C45" s="1476" t="s">
        <v>248</v>
      </c>
      <c r="D45" s="1476" t="s">
        <v>508</v>
      </c>
      <c r="E45" s="2372"/>
      <c r="F45" s="2372"/>
      <c r="G45" s="2372"/>
      <c r="H45" s="2372"/>
      <c r="I45" s="2399"/>
      <c r="J45" s="2369" t="str">
        <f>I44&amp;".1"</f>
        <v>...1.1</v>
      </c>
      <c r="K45" s="1476"/>
      <c r="L45" s="1477" t="s">
        <v>416</v>
      </c>
      <c r="P45" s="2370"/>
      <c r="Q45" s="2370">
        <v>1</v>
      </c>
      <c r="R45" s="470"/>
      <c r="S45" s="1570" t="str">
        <f>$J45</f>
        <v>...1.1</v>
      </c>
      <c r="T45" s="399" t="s">
        <v>417</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246</v>
      </c>
      <c r="B46" s="1476" t="s">
        <v>247</v>
      </c>
      <c r="C46" s="1476" t="s">
        <v>248</v>
      </c>
      <c r="D46" s="1476" t="s">
        <v>508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68</v>
      </c>
      <c r="AA46" s="2378"/>
      <c r="AB46" s="2220" t="s">
        <v>68</v>
      </c>
      <c r="AC46" s="864"/>
      <c r="AD46" s="864"/>
      <c r="AE46" s="1370"/>
      <c r="AF46" s="2378"/>
      <c r="AG46" s="2220" t="s">
        <v>68</v>
      </c>
      <c r="AH46" s="2400"/>
      <c r="AI46" s="2220" t="s">
        <v>68</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246</v>
      </c>
      <c r="B47" s="1476" t="s">
        <v>247</v>
      </c>
      <c r="C47" s="1476" t="s">
        <v>248</v>
      </c>
      <c r="D47" s="1476" t="s">
        <v>508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246</v>
      </c>
      <c r="B48" s="1476" t="s">
        <v>247</v>
      </c>
      <c r="C48" s="1476" t="s">
        <v>248</v>
      </c>
      <c r="D48" s="1476" t="s">
        <v>508</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246</v>
      </c>
      <c r="B49" s="1476" t="s">
        <v>247</v>
      </c>
      <c r="C49" s="1476" t="s">
        <v>248</v>
      </c>
      <c r="D49" s="1476" t="s">
        <v>508</v>
      </c>
      <c r="E49" s="2372"/>
      <c r="F49" s="2372"/>
      <c r="G49" s="2372"/>
      <c r="H49" s="2372"/>
      <c r="I49" s="2369"/>
      <c r="J49" s="1476"/>
      <c r="K49" s="1476"/>
      <c r="L49" s="1477"/>
      <c r="P49" s="2370"/>
      <c r="Q49" s="1563"/>
      <c r="R49" s="469"/>
      <c r="S49" s="1391"/>
      <c r="T49" s="478" t="s">
        <v>422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246</v>
      </c>
      <c r="B50" s="1476" t="s">
        <v>247</v>
      </c>
      <c r="C50" s="1476" t="s">
        <v>248</v>
      </c>
      <c r="D50" s="1476" t="s">
        <v>508</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52" customFormat="1" customHeight="1" ht="0">
      <c r="A51" s="1456" t="s">
        <v>246</v>
      </c>
      <c r="B51" s="1456" t="s">
        <v>247</v>
      </c>
      <c r="C51" s="1427"/>
      <c r="D51" s="1427"/>
      <c r="E51" s="2372"/>
      <c r="F51" s="2371"/>
      <c r="G51" s="1427"/>
      <c r="H51" s="1427"/>
      <c r="I51" s="1427"/>
      <c r="J51" s="1427"/>
      <c r="K51" s="1427"/>
      <c r="L51" s="1571"/>
      <c r="M51" s="1434"/>
      <c r="N51" s="1434"/>
      <c r="P51" s="1429"/>
      <c r="Q51" s="1430"/>
      <c r="R51" s="1429"/>
      <c r="S51" s="1435"/>
      <c r="T51" s="1438" t="s">
        <v>236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52" customFormat="1" customHeight="1" ht="0">
      <c r="A52" s="1456" t="s">
        <v>246</v>
      </c>
      <c r="B52" s="1456"/>
      <c r="C52" s="1456"/>
      <c r="D52" s="1456"/>
      <c r="E52" s="2371"/>
      <c r="F52" s="1456"/>
      <c r="G52" s="1456"/>
      <c r="H52" s="1456"/>
      <c r="I52" s="1456"/>
      <c r="J52" s="1456"/>
      <c r="K52" s="1456"/>
      <c r="L52" s="1459"/>
      <c r="M52" s="1434"/>
      <c r="N52" s="1434"/>
      <c r="O52" s="631"/>
      <c r="P52" s="493"/>
      <c r="Q52" s="1457"/>
      <c r="R52" s="493"/>
      <c r="S52" s="1435"/>
      <c r="T52" s="1438" t="s">
        <v>237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5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34E09-123E-1602-0C62-F7E25B6275E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4.140625" hidden="1" customWidth="1"/>
    <col min="10" max="10" style="5851" width="9.8515625" hidden="1" customWidth="1"/>
    <col min="11" max="11" style="5851" width="14.7109375" hidden="1" customWidth="1"/>
    <col min="12" max="12" style="6673" width="19.140625" hidden="1" customWidth="1"/>
    <col min="13" max="14" style="6674" width="12.28125" hidden="1" customWidth="1"/>
    <col min="15" max="15" style="6674" width="23.421875" hidden="1" customWidth="1"/>
    <col min="16" max="16" style="6675" width="3.00390625" customWidth="1"/>
    <col min="17" max="18" style="6676" width="3.00390625" customWidth="1"/>
    <col min="19" max="19" style="6677" width="12.00390625" customWidth="1"/>
    <col min="20" max="20" style="5772" width="35.00390625" customWidth="1"/>
    <col min="21" max="21" style="5772" width="0.140625" customWidth="1"/>
    <col min="22" max="24" style="5772" width="24.7109375" hidden="1" customWidth="1"/>
    <col min="25" max="25" style="5772" width="11.7109375" hidden="1" customWidth="1"/>
    <col min="26" max="26" style="5772" width="3.7109375" hidden="1" customWidth="1"/>
    <col min="27" max="27" style="5772" width="11.7109375" hidden="1" customWidth="1"/>
    <col min="28" max="28" style="5772" width="8.57421875" hidden="1" customWidth="1"/>
    <col min="29" max="29" style="5772" width="24.7109375" customWidth="1"/>
    <col min="30" max="31" style="5772" width="24.00390625" customWidth="1"/>
    <col min="32" max="32" style="5772" width="11.00390625" customWidth="1"/>
    <col min="33" max="33" style="5772" width="3.7109375" customWidth="1"/>
    <col min="34" max="34" style="5772" width="11.00390625" customWidth="1"/>
    <col min="35" max="35" style="5772" width="8.57421875" hidden="1" customWidth="1"/>
    <col min="36" max="36" style="5772" width="4.00390625" customWidth="1"/>
    <col min="37" max="37" style="5772" width="115.00390625" customWidth="1"/>
    <col min="38" max="42" style="5852" width="10.00390625" customWidth="1"/>
    <col min="43" max="43" style="577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416</v>
      </c>
      <c r="P6" s="2370"/>
      <c r="Q6" s="2370">
        <v>1</v>
      </c>
      <c r="R6" s="470"/>
      <c r="S6" s="1570">
        <f>$J6</f>
      </c>
      <c r="T6" s="399" t="s">
        <v>417</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5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5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51" customFormat="1" customHeight="1" ht="22.5" hidden="1">
      <c r="L18" s="1560"/>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851" customFormat="1" customHeight="1" ht="14.25" hidden="1">
      <c r="L19" s="1560"/>
      <c r="M19" s="1475"/>
      <c r="N19" s="1475"/>
      <c r="O19" s="1475"/>
      <c r="P19" s="1475"/>
      <c r="Q19" s="1484"/>
      <c r="R19" s="1484"/>
      <c r="S19" s="842"/>
      <c r="AB19" s="1479"/>
      <c r="AI19" s="1479"/>
      <c r="AL19" s="624"/>
      <c r="AM19" s="624"/>
      <c r="AN19" s="624"/>
      <c r="AO19" s="624"/>
      <c r="AP19" s="624"/>
      <c r="AQ19" s="1273">
        <v>0</v>
      </c>
    </row>
    <row s="5851" customFormat="1" customHeight="1" ht="12" hidden="1">
      <c r="L20" s="1560"/>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8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РСО-Алания</v>
      </c>
      <c r="W27" s="2364"/>
      <c r="X27" s="2364"/>
      <c r="Y27" s="2364"/>
      <c r="Z27" s="2364"/>
      <c r="AA27" s="2364"/>
      <c r="AB27" s="439"/>
      <c r="AC27" s="2364" t="str">
        <f>IF(TITLE_NAME_OR_PR_CHANGE="",IF(TITLE_NAME_OR_PR="","",TITLE_NAME_OR_PR),TITLE_NAME_OR_PR_CHANGE)</f>
        <v>Региональная служба по тарифам РСО-Алания</v>
      </c>
      <c r="AD27" s="2364"/>
      <c r="AE27" s="2364"/>
      <c r="AF27" s="2364"/>
      <c r="AG27" s="2364"/>
      <c r="AH27" s="2364"/>
      <c r="AI27" s="439"/>
      <c r="AJ27" s="439"/>
      <c r="AK27" s="393"/>
      <c r="AL27" s="481"/>
      <c r="AM27" s="481"/>
      <c r="AN27" s="481"/>
      <c r="AO27" s="481"/>
      <c r="AP27" s="481"/>
      <c r="AQ27" s="531">
        <v>0</v>
      </c>
    </row>
    <row s="5987" customFormat="1" customHeight="1" ht="18.75">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45652</v>
      </c>
      <c r="W28" s="2377"/>
      <c r="X28" s="2377"/>
      <c r="Y28" s="2377"/>
      <c r="Z28" s="2377"/>
      <c r="AA28" s="2377"/>
      <c r="AB28" s="439"/>
      <c r="AC28" s="2377" t="str">
        <f>IF(TITLE_DATE_PR_CHANGE="",IF(TITLE_DATE_PR="","",TITLE_DATE_PR),TITLE_DATE_PR_CHANGE)</f>
        <v>45652</v>
      </c>
      <c r="AD28" s="2377"/>
      <c r="AE28" s="2377"/>
      <c r="AF28" s="2377"/>
      <c r="AG28" s="2377"/>
      <c r="AH28" s="2377"/>
      <c r="AI28" s="439"/>
      <c r="AJ28" s="439"/>
      <c r="AK28" s="393"/>
      <c r="AL28" s="481"/>
      <c r="AM28" s="481"/>
      <c r="AN28" s="481"/>
      <c r="AO28" s="481"/>
      <c r="AP28" s="481"/>
      <c r="AQ28" s="531">
        <v>0</v>
      </c>
    </row>
    <row s="5987" customFormat="1" customHeight="1" ht="18.75">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146</v>
      </c>
      <c r="W29" s="2364"/>
      <c r="X29" s="2364"/>
      <c r="Y29" s="2364"/>
      <c r="Z29" s="2364"/>
      <c r="AA29" s="2364"/>
      <c r="AB29" s="439"/>
      <c r="AC29" s="2364" t="str">
        <f>IF(TITLE_NUMBER_PR_CHANGE="",IF(TITLE_NUMBER_PR="","",TITLE_NUMBER_PR),TITLE_NUMBER_PR_CHANGE)</f>
        <v>№ 146</v>
      </c>
      <c r="AD29" s="2364"/>
      <c r="AE29" s="2364"/>
      <c r="AF29" s="2364"/>
      <c r="AG29" s="2364"/>
      <c r="AH29" s="2364"/>
      <c r="AI29" s="439"/>
      <c r="AJ29" s="439"/>
      <c r="AK29" s="393"/>
      <c r="AL29" s="481"/>
      <c r="AM29" s="481"/>
      <c r="AN29" s="481"/>
      <c r="AO29" s="481"/>
      <c r="AP29" s="481"/>
      <c r="AQ29" s="531">
        <v>0</v>
      </c>
    </row>
    <row s="598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www.rst.alania.gov.ru</v>
      </c>
      <c r="W30" s="2364"/>
      <c r="X30" s="2364"/>
      <c r="Y30" s="2364"/>
      <c r="Z30" s="2364"/>
      <c r="AA30" s="2364"/>
      <c r="AB30" s="439"/>
      <c r="AC30" s="2364" t="str">
        <f>IF(TITLE_IST_PUB_CHANGE="",IF(TITLE_IST_PUB="","",TITLE_IST_PUB),TITLE_IST_PUB_CHANGE)</f>
        <v>www.rst.alania.gov.ru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8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45652</v>
      </c>
      <c r="W32" s="2377"/>
      <c r="X32" s="2377"/>
      <c r="Y32" s="2377"/>
      <c r="Z32" s="2377"/>
      <c r="AA32" s="2377"/>
      <c r="AB32" s="439"/>
      <c r="AC32" s="2377" t="str">
        <f>IF(TITLE_DATE_PR_CHANGE="",IF(TITLE_DATE_PR="","",TITLE_DATE_PR),TITLE_DATE_PR_CHANGE)</f>
        <v>45652</v>
      </c>
      <c r="AD32" s="2377"/>
      <c r="AE32" s="2377"/>
      <c r="AF32" s="2377"/>
      <c r="AG32" s="2377"/>
      <c r="AH32" s="2377"/>
      <c r="AI32" s="439"/>
      <c r="AJ32" s="439"/>
      <c r="AK32" s="393"/>
      <c r="AL32" s="481"/>
      <c r="AM32" s="481"/>
      <c r="AN32" s="481"/>
      <c r="AO32" s="481"/>
      <c r="AP32" s="481"/>
      <c r="AQ32" s="531">
        <v>0</v>
      </c>
    </row>
    <row s="598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146</v>
      </c>
      <c r="W33" s="2364"/>
      <c r="X33" s="2364"/>
      <c r="Y33" s="2364"/>
      <c r="Z33" s="2364"/>
      <c r="AA33" s="2364"/>
      <c r="AB33" s="439"/>
      <c r="AC33" s="2364" t="str">
        <f>IF(TITLE_NUMBER_PR_CHANGE="",IF(TITLE_NUMBER_PR="","",TITLE_NUMBER_PR),TITLE_NUMBER_PR_CHANGE)</f>
        <v>№ 146</v>
      </c>
      <c r="AD33" s="2364"/>
      <c r="AE33" s="2364"/>
      <c r="AF33" s="2364"/>
      <c r="AG33" s="2364"/>
      <c r="AH33" s="2364"/>
      <c r="AI33" s="439"/>
      <c r="AJ33" s="439"/>
      <c r="AK33" s="393"/>
      <c r="AL33" s="481"/>
      <c r="AM33" s="481"/>
      <c r="AN33" s="481"/>
      <c r="AO33" s="481"/>
      <c r="AP33" s="481"/>
      <c r="AQ33" s="531">
        <v>0</v>
      </c>
    </row>
    <row s="598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310</v>
      </c>
      <c r="T36" s="2240"/>
      <c r="U36" s="2240"/>
      <c r="V36" s="2240"/>
      <c r="W36" s="2240"/>
      <c r="X36" s="2240"/>
      <c r="Y36" s="2240"/>
      <c r="Z36" s="2240"/>
      <c r="AA36" s="2240"/>
      <c r="AB36" s="2240"/>
      <c r="AC36" s="2240"/>
      <c r="AD36" s="2240"/>
      <c r="AE36" s="2240"/>
      <c r="AF36" s="2240"/>
      <c r="AG36" s="2240"/>
      <c r="AH36" s="2240"/>
      <c r="AI36" s="2240"/>
      <c r="AJ36" s="2240"/>
      <c r="AK36" s="2240" t="s">
        <v>311</v>
      </c>
      <c r="AQ36" s="1268">
        <v>14</v>
      </c>
    </row>
    <row customHeight="1" ht="14.699999999999998">
      <c r="Q37" s="489"/>
      <c r="R37" s="489"/>
      <c r="S37" s="2386" t="s">
        <v>90</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65" t="s">
        <v>496</v>
      </c>
      <c r="W38" s="2375" t="s">
        <v>443</v>
      </c>
      <c r="X38" s="2376"/>
      <c r="Y38" s="2375" t="s">
        <v>444</v>
      </c>
      <c r="Z38" s="2382"/>
      <c r="AA38" s="2376"/>
      <c r="AB38" s="2391"/>
      <c r="AC38" s="1565" t="s">
        <v>496</v>
      </c>
      <c r="AD38" s="2375" t="s">
        <v>443</v>
      </c>
      <c r="AE38" s="2376"/>
      <c r="AF38" s="2375" t="s">
        <v>444</v>
      </c>
      <c r="AG38" s="2382"/>
      <c r="AH38" s="2376"/>
      <c r="AI38" s="2391"/>
      <c r="AJ38" s="2394"/>
      <c r="AK38" s="2240"/>
      <c r="AQ38" s="1268">
        <v>34</v>
      </c>
    </row>
    <row customHeight="1" ht="35.699999999999996">
      <c r="A39" s="1483"/>
      <c r="B39" s="1483" t="s">
        <v>142</v>
      </c>
      <c r="C39" s="1483" t="s">
        <v>143</v>
      </c>
      <c r="D39" s="1483" t="s">
        <v>144</v>
      </c>
      <c r="E39" s="1477" t="s">
        <v>445</v>
      </c>
      <c r="F39" s="1477" t="s">
        <v>446</v>
      </c>
      <c r="G39" s="1477" t="s">
        <v>447</v>
      </c>
      <c r="H39" s="1477"/>
      <c r="I39" s="1477" t="s">
        <v>497</v>
      </c>
      <c r="J39" s="1477" t="s">
        <v>450</v>
      </c>
      <c r="K39" s="1477" t="s">
        <v>498</v>
      </c>
      <c r="L39" s="1477" t="s">
        <v>426</v>
      </c>
      <c r="Q39" s="489"/>
      <c r="R39" s="489"/>
      <c r="S39" s="2386"/>
      <c r="T39" s="2322"/>
      <c r="U39" s="415"/>
      <c r="V39" s="1565" t="s">
        <v>499</v>
      </c>
      <c r="W39" s="1335" t="s">
        <v>500</v>
      </c>
      <c r="X39" s="1335" t="s">
        <v>501</v>
      </c>
      <c r="Y39" s="1568" t="s">
        <v>454</v>
      </c>
      <c r="Z39" s="2383" t="s">
        <v>455</v>
      </c>
      <c r="AA39" s="2384"/>
      <c r="AB39" s="2392"/>
      <c r="AC39" s="1565" t="s">
        <v>499</v>
      </c>
      <c r="AD39" s="1335" t="s">
        <v>500</v>
      </c>
      <c r="AE39" s="1335" t="s">
        <v>501</v>
      </c>
      <c r="AF39" s="1568" t="s">
        <v>454</v>
      </c>
      <c r="AG39" s="2383" t="s">
        <v>455</v>
      </c>
      <c r="AH39" s="2384"/>
      <c r="AI39" s="2392"/>
      <c r="AJ39" s="2395"/>
      <c r="AK39" s="2240"/>
      <c r="AQ39" s="1268">
        <v>34</v>
      </c>
    </row>
    <row s="643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117</v>
      </c>
      <c r="T40" s="1368" t="s">
        <v>105</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251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251</v>
      </c>
      <c r="B42" s="1476" t="s">
        <v>252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408</v>
      </c>
      <c r="AM42" s="613"/>
      <c r="AN42" s="613" t="str">
        <f>IF(T42="","",T42)</f>
        <v>Территория действия тарифа</v>
      </c>
      <c r="AO42" s="613"/>
      <c r="AP42" s="613"/>
      <c r="AQ42" s="1268">
        <v>23</v>
      </c>
    </row>
    <row customHeight="1" ht="24">
      <c r="A43" s="1476" t="s">
        <v>251</v>
      </c>
      <c r="B43" s="1476" t="s">
        <v>252</v>
      </c>
      <c r="C43" s="1476" t="s">
        <v>253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251</v>
      </c>
      <c r="B44" s="1476" t="s">
        <v>252</v>
      </c>
      <c r="C44" s="1476" t="s">
        <v>253</v>
      </c>
      <c r="D44" s="1476" t="s">
        <v>509</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251</v>
      </c>
      <c r="B45" s="1476" t="s">
        <v>252</v>
      </c>
      <c r="C45" s="1476" t="s">
        <v>253</v>
      </c>
      <c r="D45" s="1476" t="s">
        <v>509</v>
      </c>
      <c r="E45" s="2372"/>
      <c r="F45" s="2372"/>
      <c r="G45" s="2372"/>
      <c r="H45" s="2372"/>
      <c r="I45" s="2399"/>
      <c r="J45" s="2369" t="str">
        <f>I44&amp;".1"</f>
        <v>...1.1</v>
      </c>
      <c r="K45" s="1476"/>
      <c r="L45" s="1477" t="s">
        <v>416</v>
      </c>
      <c r="P45" s="2370"/>
      <c r="Q45" s="2370">
        <v>1</v>
      </c>
      <c r="R45" s="470"/>
      <c r="S45" s="1570" t="str">
        <f>$J45</f>
        <v>...1.1</v>
      </c>
      <c r="T45" s="399" t="s">
        <v>417</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251</v>
      </c>
      <c r="B46" s="1476" t="s">
        <v>252</v>
      </c>
      <c r="C46" s="1476" t="s">
        <v>253</v>
      </c>
      <c r="D46" s="1476" t="s">
        <v>509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68</v>
      </c>
      <c r="AA46" s="2378"/>
      <c r="AB46" s="2220" t="s">
        <v>68</v>
      </c>
      <c r="AC46" s="864"/>
      <c r="AD46" s="864"/>
      <c r="AE46" s="1370"/>
      <c r="AF46" s="2378"/>
      <c r="AG46" s="2220" t="s">
        <v>68</v>
      </c>
      <c r="AH46" s="2400"/>
      <c r="AI46" s="2220" t="s">
        <v>68</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251</v>
      </c>
      <c r="B47" s="1476" t="s">
        <v>252</v>
      </c>
      <c r="C47" s="1476" t="s">
        <v>253</v>
      </c>
      <c r="D47" s="1476" t="s">
        <v>509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251</v>
      </c>
      <c r="B48" s="1476" t="s">
        <v>252</v>
      </c>
      <c r="C48" s="1476" t="s">
        <v>253</v>
      </c>
      <c r="D48" s="1476" t="s">
        <v>509</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251</v>
      </c>
      <c r="B49" s="1476" t="s">
        <v>252</v>
      </c>
      <c r="C49" s="1476" t="s">
        <v>253</v>
      </c>
      <c r="D49" s="1476" t="s">
        <v>509</v>
      </c>
      <c r="E49" s="2372"/>
      <c r="F49" s="2372"/>
      <c r="G49" s="2372"/>
      <c r="H49" s="2372"/>
      <c r="I49" s="2369"/>
      <c r="J49" s="1476"/>
      <c r="K49" s="1476"/>
      <c r="L49" s="1477"/>
      <c r="P49" s="2370"/>
      <c r="Q49" s="1563"/>
      <c r="R49" s="469"/>
      <c r="S49" s="1391"/>
      <c r="T49" s="478" t="s">
        <v>422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251</v>
      </c>
      <c r="B50" s="1476" t="s">
        <v>252</v>
      </c>
      <c r="C50" s="1476" t="s">
        <v>253</v>
      </c>
      <c r="D50" s="1476" t="s">
        <v>509</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52" customFormat="1" customHeight="1" ht="0">
      <c r="A51" s="1456" t="s">
        <v>251</v>
      </c>
      <c r="B51" s="1456" t="s">
        <v>252</v>
      </c>
      <c r="C51" s="1427"/>
      <c r="D51" s="1427"/>
      <c r="E51" s="2372"/>
      <c r="F51" s="2371"/>
      <c r="G51" s="1427"/>
      <c r="H51" s="1427"/>
      <c r="I51" s="1427"/>
      <c r="J51" s="1427"/>
      <c r="K51" s="1427"/>
      <c r="L51" s="1571"/>
      <c r="M51" s="1434"/>
      <c r="N51" s="1434"/>
      <c r="P51" s="1429"/>
      <c r="Q51" s="1430"/>
      <c r="R51" s="1429"/>
      <c r="S51" s="1435"/>
      <c r="T51" s="1438" t="s">
        <v>236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52" customFormat="1" customHeight="1" ht="0">
      <c r="A52" s="1456" t="s">
        <v>251</v>
      </c>
      <c r="B52" s="1456"/>
      <c r="C52" s="1456"/>
      <c r="D52" s="1456"/>
      <c r="E52" s="2371"/>
      <c r="F52" s="1456"/>
      <c r="G52" s="1456"/>
      <c r="H52" s="1456"/>
      <c r="I52" s="1456"/>
      <c r="J52" s="1456"/>
      <c r="K52" s="1456"/>
      <c r="L52" s="1459"/>
      <c r="M52" s="1434"/>
      <c r="N52" s="1434"/>
      <c r="O52" s="631"/>
      <c r="P52" s="493"/>
      <c r="Q52" s="1457"/>
      <c r="R52" s="493"/>
      <c r="S52" s="1435"/>
      <c r="T52" s="1438" t="s">
        <v>237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5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248E1-591B-E8A1-BC08-D7A6D1D2C30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772" width="10.140625" hidden="1" customWidth="1"/>
    <col min="4" max="4" style="5772" width="11.8515625" hidden="1" customWidth="1"/>
    <col min="5" max="11" style="5772" width="10.140625" hidden="1" customWidth="1"/>
    <col min="12" max="12" style="5849" width="10.140625" hidden="1" customWidth="1"/>
    <col min="13" max="15" style="6675" width="10.140625" hidden="1" customWidth="1"/>
    <col min="16" max="16" style="6674" width="3.00390625" customWidth="1"/>
    <col min="17" max="17" style="6859" width="3.00390625" customWidth="1"/>
    <col min="18" max="18" style="6676" width="3.00390625" customWidth="1"/>
    <col min="19" max="19" style="6677" width="12.00390625" customWidth="1"/>
    <col min="20" max="20" style="5772" width="31.00390625" customWidth="1"/>
    <col min="21" max="21" style="5772" width="0.140625" customWidth="1"/>
    <col min="22" max="23" style="5772" width="21.7109375" hidden="1" customWidth="1"/>
    <col min="24" max="24" style="5772" width="11.7109375" hidden="1" customWidth="1"/>
    <col min="25" max="25" style="5772" width="3.7109375" hidden="1" customWidth="1"/>
    <col min="26" max="26" style="5772" width="11.7109375" hidden="1" customWidth="1"/>
    <col min="27" max="27" style="5772" width="8.57421875" hidden="1" customWidth="1"/>
    <col min="28" max="28" style="5772" width="27.00390625" customWidth="1"/>
    <col min="29" max="29" style="5772" width="24.57421875" customWidth="1"/>
    <col min="30" max="31" style="5772" width="21.00390625" customWidth="1"/>
    <col min="32" max="32" style="5772" width="11.00390625" customWidth="1"/>
    <col min="33" max="33" style="5772" width="3.7109375" customWidth="1"/>
    <col min="34" max="34" style="5772" width="11.00390625" customWidth="1"/>
    <col min="35" max="35" style="5772" width="8.57421875" hidden="1" customWidth="1"/>
    <col min="36" max="36" style="5772" width="4.00390625" customWidth="1"/>
    <col min="37" max="37" style="5772" width="115.00390625" customWidth="1"/>
    <col min="38" max="42" style="5852" width="10.00390625" customWidth="1"/>
    <col min="43" max="43" style="577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130</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406</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407</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408</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409</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410</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411</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412</v>
      </c>
      <c r="AM5" s="1737"/>
      <c r="AN5" s="1737" t="str">
        <f>IF(T5="","",T5)</f>
        <v>Источник тепловой энергии  </v>
      </c>
      <c r="AO5" s="1737"/>
      <c r="AP5" s="1737"/>
      <c r="AQ5" s="1744">
        <v>0</v>
      </c>
    </row>
    <row s="5852" customFormat="1" customHeight="1" ht="0.75" hidden="1">
      <c r="A6" s="1488"/>
      <c r="B6" s="1488"/>
      <c r="C6" s="1488"/>
      <c r="D6" s="1488"/>
      <c r="E6" s="2403"/>
      <c r="F6" s="2403"/>
      <c r="G6" s="2403"/>
      <c r="H6" s="2403"/>
      <c r="I6" s="2240">
        <f>S5&amp;".1"</f>
      </c>
      <c r="J6" s="1488"/>
      <c r="K6" s="1488"/>
      <c r="L6" s="1494" t="s">
        <v>413</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85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68</v>
      </c>
      <c r="Z8" s="2105"/>
      <c r="AA8" s="2103" t="s">
        <v>68</v>
      </c>
      <c r="AB8" s="2109"/>
      <c r="AC8" s="2110" t="s">
        <v>28</v>
      </c>
      <c r="AD8" s="864"/>
      <c r="AE8" s="1370"/>
      <c r="AF8" s="2068"/>
      <c r="AG8" s="2055" t="s">
        <v>68</v>
      </c>
      <c r="AH8" s="2068"/>
      <c r="AI8" s="2055" t="s">
        <v>68</v>
      </c>
      <c r="AJ8" s="1461"/>
      <c r="AK8" s="2366" t="s">
        <v>471</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475</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85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85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85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424</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85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236</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85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237</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68</v>
      </c>
      <c r="AH16" s="1849"/>
      <c r="AI16" s="2079" t="s">
        <v>68</v>
      </c>
      <c r="AQ16" s="1744">
        <v>0</v>
      </c>
    </row>
    <row customHeight="1" ht="14.25" hidden="1">
      <c r="AL17" s="1754"/>
      <c r="AM17" s="1754"/>
      <c r="AN17" s="1754"/>
      <c r="AO17" s="1754"/>
      <c r="AP17" s="1754"/>
      <c r="AQ17" s="1744">
        <v>0</v>
      </c>
    </row>
    <row customHeight="1" ht="14.25" hidden="1">
      <c r="O18" s="1458" t="s">
        <v>425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830" customFormat="1" customHeight="1" ht="14.25" hidden="1">
      <c r="A20" s="2084"/>
      <c r="B20" s="2084"/>
      <c r="C20" s="2084"/>
      <c r="D20" s="2084"/>
      <c r="E20" s="2084"/>
      <c r="F20" s="2084"/>
      <c r="G20" s="2084"/>
      <c r="H20" s="2084"/>
      <c r="I20" s="2084"/>
      <c r="J20" s="2084"/>
      <c r="K20" s="2084"/>
      <c r="L20" s="2084"/>
      <c r="M20" s="2085"/>
      <c r="N20" s="2085"/>
      <c r="O20" s="2086" t="s">
        <v>426</v>
      </c>
      <c r="P20" s="1621"/>
      <c r="Q20" s="1623"/>
      <c r="R20" s="1623"/>
      <c r="Y20" s="1620" t="s">
        <v>428</v>
      </c>
      <c r="AA20" s="1620" t="s">
        <v>429</v>
      </c>
      <c r="AC20" s="1620" t="s">
        <v>477</v>
      </c>
      <c r="AG20" s="1620" t="s">
        <v>428</v>
      </c>
      <c r="AI20" s="1620" t="s">
        <v>429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98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Региональная служба по тарифам РСО-Алания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98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431</v>
      </c>
      <c r="T28" s="2363"/>
      <c r="U28" s="1485"/>
      <c r="V28" s="2377" t="str">
        <f>IF(TITLE_DATE_PR_CHANGE="",IF(TITLE_DATE_PR="","",TITLE_DATE_PR),TITLE_DATE_PR_CHANGE)</f>
        <v>45652</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98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432</v>
      </c>
      <c r="T29" s="2363"/>
      <c r="U29" s="1485"/>
      <c r="V29" s="2364" t="str">
        <f>IF(TITLE_NUMBER_PR_CHANGE="",IF(TITLE_NUMBER_PR="","",TITLE_NUMBER_PR),TITLE_NUMBER_PR_CHANGE)</f>
        <v>№ 146</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98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www.rst.alania.gov.ru</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98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431</v>
      </c>
      <c r="T32" s="2363"/>
      <c r="U32" s="1485"/>
      <c r="V32" s="2377" t="str">
        <f>IF(TITLE_DATE_PR_CHANGE="",IF(TITLE_DATE_PR="","",TITLE_DATE_PR),TITLE_DATE_PR_CHANGE)</f>
        <v>45652</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98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432</v>
      </c>
      <c r="T33" s="2363"/>
      <c r="U33" s="1485"/>
      <c r="V33" s="2364" t="str">
        <f>IF(TITLE_NUMBER_PR_CHANGE="",IF(TITLE_NUMBER_PR="","",TITLE_NUMBER_PR),TITLE_NUMBER_PR_CHANGE)</f>
        <v>№ 146</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98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435</v>
      </c>
      <c r="AB34" s="1755"/>
      <c r="AC34" s="1748"/>
      <c r="AD34" s="1748"/>
      <c r="AE34" s="1748"/>
      <c r="AF34" s="1748"/>
      <c r="AG34" s="1748"/>
      <c r="AH34" s="1748"/>
      <c r="AI34" s="1755" t="s">
        <v>435</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310</v>
      </c>
      <c r="T36" s="2240"/>
      <c r="U36" s="2240"/>
      <c r="V36" s="2240"/>
      <c r="W36" s="2240"/>
      <c r="X36" s="2240"/>
      <c r="Y36" s="2240"/>
      <c r="Z36" s="2240"/>
      <c r="AA36" s="2288"/>
      <c r="AB36" s="2288"/>
      <c r="AC36" s="2288"/>
      <c r="AD36" s="2240"/>
      <c r="AE36" s="2240"/>
      <c r="AF36" s="2240"/>
      <c r="AG36" s="2240"/>
      <c r="AH36" s="2240"/>
      <c r="AI36" s="2240"/>
      <c r="AJ36" s="2240"/>
      <c r="AK36" s="2240" t="s">
        <v>311</v>
      </c>
      <c r="AQ36" s="1744">
        <v>14</v>
      </c>
    </row>
    <row customHeight="1" ht="14.699999999999998">
      <c r="Q37" s="404"/>
      <c r="R37" s="489"/>
      <c r="S37" s="2386" t="s">
        <v>90</v>
      </c>
      <c r="T37" s="2322" t="s">
        <v>510</v>
      </c>
      <c r="U37" s="450"/>
      <c r="V37" s="2388"/>
      <c r="W37" s="2388"/>
      <c r="X37" s="2388"/>
      <c r="Y37" s="2388"/>
      <c r="Z37" s="2388"/>
      <c r="AA37" s="2322" t="s">
        <v>438</v>
      </c>
      <c r="AB37" s="2321" t="s">
        <v>511</v>
      </c>
      <c r="AC37" s="2321" t="s">
        <v>481</v>
      </c>
      <c r="AD37" s="2404" t="s">
        <v>437</v>
      </c>
      <c r="AE37" s="2404"/>
      <c r="AF37" s="2388"/>
      <c r="AG37" s="2388"/>
      <c r="AH37" s="2389"/>
      <c r="AI37" s="2390" t="s">
        <v>438</v>
      </c>
      <c r="AJ37" s="2393" t="s">
        <v>440</v>
      </c>
      <c r="AK37" s="2240"/>
      <c r="AQ37" s="1744">
        <v>14</v>
      </c>
    </row>
    <row customHeight="1" ht="35.699999999999996">
      <c r="Q38" s="404"/>
      <c r="R38" s="489"/>
      <c r="S38" s="2386"/>
      <c r="T38" s="2322"/>
      <c r="U38" s="1144"/>
      <c r="V38" s="2216" t="s">
        <v>484</v>
      </c>
      <c r="W38" s="2240"/>
      <c r="X38" s="2407" t="s">
        <v>444</v>
      </c>
      <c r="Y38" s="2426"/>
      <c r="Z38" s="2426"/>
      <c r="AA38" s="2322"/>
      <c r="AB38" s="2321"/>
      <c r="AC38" s="2321"/>
      <c r="AD38" s="2216" t="s">
        <v>484</v>
      </c>
      <c r="AE38" s="2240"/>
      <c r="AF38" s="2426" t="s">
        <v>444</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142</v>
      </c>
      <c r="C40" s="1379" t="s">
        <v>143</v>
      </c>
      <c r="D40" s="1379" t="s">
        <v>144</v>
      </c>
      <c r="E40" s="1423" t="s">
        <v>445</v>
      </c>
      <c r="F40" s="1423" t="s">
        <v>446</v>
      </c>
      <c r="G40" s="1423" t="s">
        <v>447</v>
      </c>
      <c r="H40" s="1423" t="s">
        <v>448</v>
      </c>
      <c r="I40" s="1423" t="s">
        <v>449</v>
      </c>
      <c r="J40" s="1423" t="s">
        <v>450</v>
      </c>
      <c r="K40" s="1423" t="s">
        <v>451</v>
      </c>
      <c r="L40" s="1423" t="s">
        <v>426</v>
      </c>
      <c r="Q40" s="404"/>
      <c r="R40" s="489"/>
      <c r="S40" s="2386"/>
      <c r="T40" s="2322"/>
      <c r="U40" s="415"/>
      <c r="V40" s="2063" t="s">
        <v>485</v>
      </c>
      <c r="W40" s="2063" t="s">
        <v>486</v>
      </c>
      <c r="X40" s="2051" t="s">
        <v>454</v>
      </c>
      <c r="Y40" s="2383" t="s">
        <v>455</v>
      </c>
      <c r="Z40" s="2433"/>
      <c r="AA40" s="2322"/>
      <c r="AB40" s="2321"/>
      <c r="AC40" s="2321"/>
      <c r="AD40" s="2081" t="s">
        <v>485</v>
      </c>
      <c r="AE40" s="2072" t="s">
        <v>486</v>
      </c>
      <c r="AF40" s="2051" t="s">
        <v>454</v>
      </c>
      <c r="AG40" s="2383" t="s">
        <v>455</v>
      </c>
      <c r="AH40" s="2384"/>
      <c r="AI40" s="2392"/>
      <c r="AJ40" s="2395"/>
      <c r="AK40" s="2240"/>
      <c r="AQ40" s="1744">
        <v>14</v>
      </c>
    </row>
    <row s="643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117</v>
      </c>
      <c r="T41" s="1368" t="s">
        <v>105</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211</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130</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211</v>
      </c>
      <c r="B43" s="1380" t="s">
        <v>212</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407</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408</v>
      </c>
      <c r="AM43" s="1737"/>
      <c r="AN43" s="1737" t="str">
        <f>IF(T43="","",T43)</f>
        <v>Территория действия тарифа</v>
      </c>
      <c r="AO43" s="1737"/>
      <c r="AP43" s="1737"/>
      <c r="AQ43" s="1744">
        <v>21</v>
      </c>
    </row>
    <row customHeight="1" ht="24">
      <c r="A44" s="1380" t="s">
        <v>211</v>
      </c>
      <c r="B44" s="1380" t="s">
        <v>212</v>
      </c>
      <c r="C44" s="1380" t="s">
        <v>213</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409</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410</v>
      </c>
      <c r="AM44" s="1737"/>
      <c r="AN44" s="1737" t="str">
        <f>IF(T44="","",T44)</f>
        <v>Наименование системы теплоснабжения </v>
      </c>
      <c r="AO44" s="1737"/>
      <c r="AP44" s="1737"/>
      <c r="AQ44" s="1744">
        <v>23</v>
      </c>
    </row>
    <row customHeight="1" ht="22.049999999999997">
      <c r="A45" s="1380" t="s">
        <v>211</v>
      </c>
      <c r="B45" s="1380" t="s">
        <v>212</v>
      </c>
      <c r="C45" s="1380" t="s">
        <v>213</v>
      </c>
      <c r="D45" s="1380" t="s">
        <v>214</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411</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412</v>
      </c>
      <c r="AM45" s="1737"/>
      <c r="AN45" s="1737" t="str">
        <f>IF(T45="","",T45)</f>
        <v>Источник тепловой энергии  </v>
      </c>
      <c r="AO45" s="1737"/>
      <c r="AP45" s="1737"/>
      <c r="AQ45" s="1744">
        <v>21</v>
      </c>
    </row>
    <row s="5852" customFormat="1" customHeight="1" ht="0">
      <c r="A46" s="1488" t="s">
        <v>211</v>
      </c>
      <c r="B46" s="1488" t="s">
        <v>212</v>
      </c>
      <c r="C46" s="1488" t="s">
        <v>213</v>
      </c>
      <c r="D46" s="1488" t="s">
        <v>214</v>
      </c>
      <c r="E46" s="2403"/>
      <c r="F46" s="2403"/>
      <c r="G46" s="2403"/>
      <c r="H46" s="2403"/>
      <c r="I46" s="2240" t="str">
        <f>S45&amp;".1"</f>
        <v>....1</v>
      </c>
      <c r="J46" s="1488"/>
      <c r="K46" s="1488"/>
      <c r="L46" s="1494" t="s">
        <v>413</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852" customFormat="1" customHeight="1" ht="0">
      <c r="A47" s="1488" t="s">
        <v>211</v>
      </c>
      <c r="B47" s="1488" t="s">
        <v>212</v>
      </c>
      <c r="C47" s="1488" t="s">
        <v>213</v>
      </c>
      <c r="D47" s="1488" t="s">
        <v>214</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211</v>
      </c>
      <c r="B48" s="1380" t="s">
        <v>212</v>
      </c>
      <c r="C48" s="1380" t="s">
        <v>213</v>
      </c>
      <c r="D48" s="1380" t="s">
        <v>214</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68</v>
      </c>
      <c r="Z48" s="2068"/>
      <c r="AA48" s="2055" t="s">
        <v>68</v>
      </c>
      <c r="AB48" s="2077"/>
      <c r="AC48" s="2076" t="s">
        <v>28</v>
      </c>
      <c r="AD48" s="864"/>
      <c r="AE48" s="1370"/>
      <c r="AF48" s="2068"/>
      <c r="AG48" s="2055" t="s">
        <v>68</v>
      </c>
      <c r="AH48" s="2068"/>
      <c r="AI48" s="2055" t="s">
        <v>68</v>
      </c>
      <c r="AJ48" s="1461"/>
      <c r="AK48" s="2366" t="s">
        <v>487</v>
      </c>
      <c r="AL48" s="1749">
        <f>STRCHECKDATE(#REF!)</f>
      </c>
      <c r="AM48" s="1737"/>
      <c r="AN48" s="1737" t="str">
        <f>IF(T48="","",T48)</f>
        <v/>
      </c>
      <c r="AO48" s="1737"/>
      <c r="AP48" s="1737"/>
      <c r="AQ48" s="1744">
        <v>21</v>
      </c>
    </row>
    <row customHeight="1" ht="11.549999999999999">
      <c r="A49" s="1380" t="s">
        <v>211</v>
      </c>
      <c r="B49" s="1380" t="s">
        <v>212</v>
      </c>
      <c r="C49" s="1380" t="s">
        <v>213</v>
      </c>
      <c r="D49" s="1380" t="s">
        <v>214</v>
      </c>
      <c r="E49" s="2403"/>
      <c r="F49" s="2403"/>
      <c r="G49" s="2403"/>
      <c r="H49" s="2403"/>
      <c r="I49" s="2214"/>
      <c r="J49" s="2240"/>
      <c r="K49" s="1380"/>
      <c r="L49" s="1423"/>
      <c r="P49" s="2370"/>
      <c r="Q49" s="2370"/>
      <c r="R49" s="469"/>
      <c r="S49" s="1391"/>
      <c r="T49" s="400" t="s">
        <v>475</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852" customFormat="1" customHeight="1" ht="1.05">
      <c r="A50" s="1488" t="s">
        <v>211</v>
      </c>
      <c r="B50" s="1488" t="s">
        <v>212</v>
      </c>
      <c r="C50" s="1488" t="s">
        <v>213</v>
      </c>
      <c r="D50" s="1488" t="s">
        <v>214</v>
      </c>
      <c r="E50" s="2403"/>
      <c r="F50" s="2403"/>
      <c r="G50" s="2403"/>
      <c r="H50" s="2403"/>
      <c r="I50" s="2240"/>
      <c r="J50" s="1488"/>
      <c r="K50" s="1488"/>
      <c r="L50" s="1494"/>
      <c r="M50" s="1359"/>
      <c r="N50" s="1359"/>
      <c r="O50" s="1359"/>
      <c r="P50" s="2370"/>
      <c r="Q50" s="2067"/>
      <c r="R50" s="469"/>
      <c r="S50" s="1499"/>
      <c r="T50" s="1500" t="s">
        <v>422</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431" customFormat="1" customHeight="1" ht="1.05">
      <c r="A51" s="1488" t="s">
        <v>211</v>
      </c>
      <c r="B51" s="1488" t="s">
        <v>212</v>
      </c>
      <c r="C51" s="1488" t="s">
        <v>213</v>
      </c>
      <c r="D51" s="1488" t="s">
        <v>214</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852" customFormat="1" customHeight="1" ht="1.05">
      <c r="A52" s="1488" t="s">
        <v>211</v>
      </c>
      <c r="B52" s="1488" t="s">
        <v>212</v>
      </c>
      <c r="C52" s="1488" t="s">
        <v>213</v>
      </c>
      <c r="D52" s="1487"/>
      <c r="E52" s="2403"/>
      <c r="F52" s="2403"/>
      <c r="G52" s="2402"/>
      <c r="H52" s="1487"/>
      <c r="I52" s="1487"/>
      <c r="J52" s="1487"/>
      <c r="K52" s="1487"/>
      <c r="L52" s="1490"/>
      <c r="M52" s="1491"/>
      <c r="N52" s="1491"/>
      <c r="O52" s="464"/>
      <c r="P52" s="1429"/>
      <c r="Q52" s="1430"/>
      <c r="R52" s="1429"/>
      <c r="S52" s="1435"/>
      <c r="T52" s="1438" t="s">
        <v>424</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852" customFormat="1" customHeight="1" ht="1.05">
      <c r="A53" s="1488" t="s">
        <v>211</v>
      </c>
      <c r="B53" s="1488" t="s">
        <v>212</v>
      </c>
      <c r="C53" s="1487"/>
      <c r="D53" s="1487"/>
      <c r="E53" s="2403"/>
      <c r="F53" s="2402"/>
      <c r="G53" s="1487"/>
      <c r="H53" s="1487"/>
      <c r="I53" s="1487"/>
      <c r="J53" s="1487"/>
      <c r="K53" s="1487"/>
      <c r="L53" s="1490"/>
      <c r="M53" s="1492"/>
      <c r="N53" s="1492"/>
      <c r="O53" s="464"/>
      <c r="P53" s="1429"/>
      <c r="Q53" s="1430"/>
      <c r="R53" s="1429"/>
      <c r="S53" s="1435"/>
      <c r="T53" s="1438" t="s">
        <v>236</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852" customFormat="1" customHeight="1" ht="1.05">
      <c r="A54" s="1488" t="s">
        <v>211</v>
      </c>
      <c r="B54" s="1488"/>
      <c r="C54" s="1488"/>
      <c r="D54" s="1488"/>
      <c r="E54" s="2403"/>
      <c r="F54" s="1488"/>
      <c r="G54" s="1488"/>
      <c r="H54" s="1488"/>
      <c r="I54" s="1488"/>
      <c r="J54" s="1488"/>
      <c r="K54" s="1488"/>
      <c r="L54" s="1494"/>
      <c r="M54" s="1492"/>
      <c r="N54" s="1492"/>
      <c r="O54" s="464"/>
      <c r="P54" s="493"/>
      <c r="Q54" s="1457"/>
      <c r="R54" s="493"/>
      <c r="S54" s="1435"/>
      <c r="T54" s="1438" t="s">
        <v>237</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852" customFormat="1" customHeight="1" ht="1.05">
      <c r="A55" s="1488" t="s">
        <v>211</v>
      </c>
      <c r="B55" s="1488"/>
      <c r="C55" s="1488"/>
      <c r="D55" s="1488"/>
      <c r="E55" s="2402"/>
      <c r="F55" s="1488"/>
      <c r="G55" s="1488"/>
      <c r="H55" s="1488"/>
      <c r="I55" s="1488"/>
      <c r="J55" s="1488"/>
      <c r="K55" s="1488"/>
      <c r="L55" s="1494"/>
      <c r="M55" s="1492"/>
      <c r="N55" s="1492"/>
      <c r="O55" s="464"/>
      <c r="P55" s="493"/>
      <c r="Q55" s="1457"/>
      <c r="R55" s="493"/>
      <c r="S55" s="1435"/>
      <c r="T55" s="1438" t="s">
        <v>237</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85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238</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AEA74-3675-47E3-3D3F-2C44D19AD1F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851" width="11.57421875" hidden="1" customWidth="1"/>
    <col min="2" max="2" style="5851" width="11.00390625" hidden="1" customWidth="1"/>
    <col min="3" max="3" style="5851" width="10.57421875" hidden="1"/>
    <col min="4" max="4" style="5851" width="12.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2.00390625" hidden="1" customWidth="1"/>
    <col min="10" max="10" style="5851" width="9.8515625" hidden="1" customWidth="1"/>
    <col min="11" max="11" style="5851" width="11.421875" hidden="1" customWidth="1"/>
    <col min="12" max="12" style="6673" width="19.140625" hidden="1" customWidth="1"/>
    <col min="13" max="14" style="6674" width="12.28125" hidden="1" customWidth="1"/>
    <col min="15" max="15" style="6674" width="23.421875" hidden="1" customWidth="1"/>
    <col min="16" max="16" style="6674" width="3.7109375" hidden="1" customWidth="1"/>
    <col min="17" max="17" style="6859" width="3.7109375" hidden="1" customWidth="1"/>
    <col min="18" max="18" style="6676" width="3.00390625" customWidth="1"/>
    <col min="19" max="19" style="6677" width="12.00390625" customWidth="1"/>
    <col min="20" max="20" style="5772" width="31.00390625" customWidth="1"/>
    <col min="21" max="21" style="5772" width="0.140625" customWidth="1"/>
    <col min="22" max="25" style="5772" width="21.7109375" hidden="1" customWidth="1"/>
    <col min="26" max="26" style="5772" width="11.7109375" hidden="1" customWidth="1"/>
    <col min="27" max="27" style="5772" width="3.7109375" hidden="1" customWidth="1"/>
    <col min="28" max="28" style="5772" width="11.7109375" hidden="1" customWidth="1"/>
    <col min="29" max="29" style="5772" width="8.57421875" hidden="1" customWidth="1"/>
    <col min="30" max="30" style="5772" width="3.7109375" customWidth="1"/>
    <col min="31" max="32" style="5772" width="3.00390625" customWidth="1"/>
    <col min="33" max="33" style="5772" width="24.00390625" customWidth="1"/>
    <col min="34" max="34" style="5772" width="3.7109375" customWidth="1"/>
    <col min="35" max="36" style="5772" width="3.00390625" customWidth="1"/>
    <col min="37" max="37" style="5772" width="24.00390625" customWidth="1"/>
    <col min="38" max="38" style="5772" width="3.7109375" customWidth="1"/>
    <col min="39" max="40" style="5772" width="3.00390625" customWidth="1"/>
    <col min="41" max="41" style="5772" width="18.00390625" customWidth="1"/>
    <col min="42" max="42" style="5772" width="3.7109375" customWidth="1"/>
    <col min="43" max="44" style="5772" width="3.00390625" customWidth="1"/>
    <col min="45" max="45" style="5772" width="18.00390625" customWidth="1"/>
    <col min="46" max="49" style="5772" width="21.00390625" customWidth="1"/>
    <col min="50" max="50" style="5772" width="11.00390625" customWidth="1"/>
    <col min="51" max="51" style="5772" width="3.7109375" customWidth="1"/>
    <col min="52" max="52" style="5772" width="11.00390625" customWidth="1"/>
    <col min="53" max="53" style="5772" width="8.57421875" hidden="1" customWidth="1"/>
    <col min="54" max="54" style="5772" width="4.00390625" customWidth="1"/>
    <col min="55" max="55" style="5772" width="115.00390625" customWidth="1"/>
    <col min="56" max="60" style="5852" width="10.00390625" customWidth="1"/>
    <col min="61" max="61" style="577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130</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407</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408</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489</v>
      </c>
      <c r="BE4" s="613"/>
      <c r="BF4" s="613" t="str">
        <f>IF(T4="","",T4)</f>
        <v>Наименование централизованной системы холодного водоснабжения</v>
      </c>
      <c r="BG4" s="613"/>
      <c r="BH4" s="613"/>
      <c r="BI4" s="1268">
        <v>0</v>
      </c>
    </row>
    <row s="585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412</v>
      </c>
      <c r="BE5" s="613"/>
      <c r="BF5" s="613" t="str">
        <f>IF(T5="","",T5)</f>
        <v/>
      </c>
      <c r="BG5" s="613"/>
      <c r="BH5" s="613"/>
      <c r="BI5" s="624">
        <v>0</v>
      </c>
    </row>
    <row s="5852" customFormat="1" customHeight="1" ht="14.25" hidden="1">
      <c r="A6" s="1456"/>
      <c r="B6" s="1456"/>
      <c r="C6" s="1456"/>
      <c r="D6" s="1456"/>
      <c r="E6" s="2372"/>
      <c r="F6" s="2372"/>
      <c r="G6" s="2372"/>
      <c r="H6" s="2372"/>
      <c r="I6" s="2369" t="str">
        <f>S5&amp;".1"</f>
        <v>.1</v>
      </c>
      <c r="J6" s="1456"/>
      <c r="K6" s="1456"/>
      <c r="L6" s="1459" t="s">
        <v>413</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85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68</v>
      </c>
      <c r="AB8" s="1847"/>
      <c r="AC8" s="1572" t="s">
        <v>68</v>
      </c>
      <c r="AD8" s="2298" t="s">
        <v>68</v>
      </c>
      <c r="AE8" s="2439"/>
      <c r="AF8" s="2318">
        <v>1</v>
      </c>
      <c r="AG8" s="2476"/>
      <c r="AH8" s="2220" t="s">
        <v>68</v>
      </c>
      <c r="AI8" s="2439"/>
      <c r="AJ8" s="2318">
        <v>1</v>
      </c>
      <c r="AK8" s="2440" t="s">
        <v>28</v>
      </c>
      <c r="AL8" s="2220" t="s">
        <v>68</v>
      </c>
      <c r="AM8" s="2305"/>
      <c r="AN8" s="2318">
        <v>1</v>
      </c>
      <c r="AO8" s="2470"/>
      <c r="AP8" s="2471" t="s">
        <v>68</v>
      </c>
      <c r="AQ8" s="424"/>
      <c r="AR8" s="1576">
        <v>1</v>
      </c>
      <c r="AS8" s="1579" t="s">
        <v>28</v>
      </c>
      <c r="AT8" s="864"/>
      <c r="AU8" s="1370"/>
      <c r="AV8" s="864"/>
      <c r="AW8" s="1370"/>
      <c r="AX8" s="1847"/>
      <c r="AY8" s="1572" t="s">
        <v>68</v>
      </c>
      <c r="AZ8" s="1847"/>
      <c r="BA8" s="1572" t="s">
        <v>68</v>
      </c>
      <c r="BB8" s="1461"/>
      <c r="BC8" s="2366" t="s">
        <v>512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85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85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85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85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236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85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68</v>
      </c>
      <c r="AZ20" s="1849"/>
      <c r="BA20" s="1573" t="s">
        <v>68</v>
      </c>
      <c r="BI20" s="1268">
        <v>0</v>
      </c>
    </row>
    <row customHeight="1" ht="14.25" hidden="1">
      <c r="BD21" s="609"/>
      <c r="BE21" s="609"/>
      <c r="BF21" s="609"/>
      <c r="BG21" s="609"/>
      <c r="BH21" s="609"/>
      <c r="BI21" s="1268">
        <v>0</v>
      </c>
    </row>
    <row customHeight="1" ht="14.25" hidden="1">
      <c r="O22" s="1480" t="s">
        <v>425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830" customFormat="1" customHeight="1" ht="14.25" hidden="1">
      <c r="M24" s="1621"/>
      <c r="N24" s="1621"/>
      <c r="O24" s="1622" t="s">
        <v>426</v>
      </c>
      <c r="P24" s="1621"/>
      <c r="Q24" s="1623"/>
      <c r="R24" s="1623"/>
      <c r="AA24" s="1620" t="s">
        <v>428</v>
      </c>
      <c r="AC24" s="1620" t="s">
        <v>429</v>
      </c>
      <c r="AD24" s="1620" t="s">
        <v>476</v>
      </c>
      <c r="AH24" s="1620" t="s">
        <v>476</v>
      </c>
      <c r="AK24" s="1620" t="s">
        <v>517</v>
      </c>
      <c r="AL24" s="1620" t="s">
        <v>476</v>
      </c>
      <c r="AP24" s="1620" t="s">
        <v>476</v>
      </c>
      <c r="AY24" s="1620" t="s">
        <v>428</v>
      </c>
      <c r="BA24" s="1620" t="s">
        <v>429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98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 РСО-Алания</v>
      </c>
      <c r="W31" s="2364"/>
      <c r="X31" s="2364"/>
      <c r="Y31" s="2364"/>
      <c r="Z31" s="2364"/>
      <c r="AA31" s="2364"/>
      <c r="AB31" s="2364"/>
      <c r="AC31" s="439"/>
      <c r="AD31" s="2364" t="str">
        <f>IF(TITLE_NAME_OR_PR_CHANGE="",IF(TITLE_NAME_OR_PR="","",TITLE_NAME_OR_PR),TITLE_NAME_OR_PR_CHANGE)</f>
        <v>Региональная служба по тарифам РСО-Алания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987" customFormat="1" customHeight="1" ht="18.75">
      <c r="A32" s="1481"/>
      <c r="B32" s="1481"/>
      <c r="C32" s="1481"/>
      <c r="D32" s="1481"/>
      <c r="E32" s="1481"/>
      <c r="F32" s="1481"/>
      <c r="G32" s="1481"/>
      <c r="H32" s="1481"/>
      <c r="I32" s="1481"/>
      <c r="J32" s="1481"/>
      <c r="K32" s="1481"/>
      <c r="L32" s="1482"/>
      <c r="M32" s="1481"/>
      <c r="N32" s="1481"/>
      <c r="O32" s="1481"/>
      <c r="P32" s="1481"/>
      <c r="Q32" s="1481"/>
      <c r="S32" s="2363" t="s">
        <v>431</v>
      </c>
      <c r="T32" s="2363"/>
      <c r="U32" s="1485"/>
      <c r="V32" s="2377" t="str">
        <f>IF(TITLE_DATE_PR_CHANGE="",IF(TITLE_DATE_PR="","",TITLE_DATE_PR),TITLE_DATE_PR_CHANGE)</f>
        <v>45652</v>
      </c>
      <c r="W32" s="2377"/>
      <c r="X32" s="2377"/>
      <c r="Y32" s="2377"/>
      <c r="Z32" s="2377"/>
      <c r="AA32" s="2377"/>
      <c r="AB32" s="2377"/>
      <c r="AC32" s="439"/>
      <c r="AD32" s="2377" t="str">
        <f>IF(TITLE_DATE_PR_CHANGE="",IF(TITLE_DATE_PR="","",TITLE_DATE_PR),TITLE_DATE_PR_CHANGE)</f>
        <v>45652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987" customFormat="1" customHeight="1" ht="18.75">
      <c r="A33" s="1481"/>
      <c r="B33" s="1481"/>
      <c r="C33" s="1481"/>
      <c r="D33" s="1481"/>
      <c r="E33" s="1481"/>
      <c r="F33" s="1481"/>
      <c r="G33" s="1481"/>
      <c r="H33" s="1481"/>
      <c r="I33" s="1481"/>
      <c r="J33" s="1481"/>
      <c r="K33" s="1481"/>
      <c r="L33" s="1482"/>
      <c r="M33" s="1481"/>
      <c r="N33" s="1481"/>
      <c r="O33" s="1481"/>
      <c r="P33" s="1481"/>
      <c r="Q33" s="1481"/>
      <c r="S33" s="2363" t="s">
        <v>432</v>
      </c>
      <c r="T33" s="2363"/>
      <c r="U33" s="1485"/>
      <c r="V33" s="2364" t="str">
        <f>IF(TITLE_NUMBER_PR_CHANGE="",IF(TITLE_NUMBER_PR="","",TITLE_NUMBER_PR),TITLE_NUMBER_PR_CHANGE)</f>
        <v>№ 146</v>
      </c>
      <c r="W33" s="2364"/>
      <c r="X33" s="2364"/>
      <c r="Y33" s="2364"/>
      <c r="Z33" s="2364"/>
      <c r="AA33" s="2364"/>
      <c r="AB33" s="2364"/>
      <c r="AC33" s="439"/>
      <c r="AD33" s="2364" t="str">
        <f>IF(TITLE_NUMBER_PR_CHANGE="",IF(TITLE_NUMBER_PR="","",TITLE_NUMBER_PR),TITLE_NUMBER_PR_CHANGE)</f>
        <v>№ 146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98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www.rst.alania.gov.ru</v>
      </c>
      <c r="W34" s="2364"/>
      <c r="X34" s="2364"/>
      <c r="Y34" s="2364"/>
      <c r="Z34" s="2364"/>
      <c r="AA34" s="2364"/>
      <c r="AB34" s="2364"/>
      <c r="AC34" s="439"/>
      <c r="AD34" s="2364" t="str">
        <f>IF(TITLE_IST_PUB_CHANGE="",IF(TITLE_IST_PUB="","",TITLE_IST_PUB),TITLE_IST_PUB_CHANGE)</f>
        <v>www.rst.alania.gov.ru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98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431</v>
      </c>
      <c r="T36" s="2363"/>
      <c r="U36" s="1485"/>
      <c r="V36" s="2377" t="str">
        <f>IF(TITLE_DATE_PR_CHANGE="",IF(TITLE_DATE_PR="","",TITLE_DATE_PR),TITLE_DATE_PR_CHANGE)</f>
        <v>45652</v>
      </c>
      <c r="W36" s="2377"/>
      <c r="X36" s="2377"/>
      <c r="Y36" s="2377"/>
      <c r="Z36" s="2377"/>
      <c r="AA36" s="2377"/>
      <c r="AB36" s="2377"/>
      <c r="AC36" s="439"/>
      <c r="AD36" s="2377" t="str">
        <f>IF(TITLE_DATE_PR_CHANGE="",IF(TITLE_DATE_PR="","",TITLE_DATE_PR),TITLE_DATE_PR_CHANGE)</f>
        <v>45652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98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432</v>
      </c>
      <c r="T37" s="2363"/>
      <c r="U37" s="1485"/>
      <c r="V37" s="2364" t="str">
        <f>IF(TITLE_NUMBER_PR_CHANGE="",IF(TITLE_NUMBER_PR="","",TITLE_NUMBER_PR),TITLE_NUMBER_PR_CHANGE)</f>
        <v>№ 146</v>
      </c>
      <c r="W37" s="2364"/>
      <c r="X37" s="2364"/>
      <c r="Y37" s="2364"/>
      <c r="Z37" s="2364"/>
      <c r="AA37" s="2364"/>
      <c r="AB37" s="2364"/>
      <c r="AC37" s="439"/>
      <c r="AD37" s="2364" t="str">
        <f>IF(TITLE_NUMBER_PR_CHANGE="",IF(TITLE_NUMBER_PR="","",TITLE_NUMBER_PR),TITLE_NUMBER_PR_CHANGE)</f>
        <v>№ 146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98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310</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311</v>
      </c>
      <c r="BI40" s="1268">
        <v>14</v>
      </c>
    </row>
    <row customHeight="1" ht="14.699999999999998">
      <c r="Q41" s="404"/>
      <c r="R41" s="489"/>
      <c r="S41" s="2386" t="s">
        <v>90</v>
      </c>
      <c r="T41" s="2322" t="s">
        <v>518</v>
      </c>
      <c r="U41" s="414"/>
      <c r="V41" s="2387" t="s">
        <v>437</v>
      </c>
      <c r="W41" s="2388"/>
      <c r="X41" s="2388"/>
      <c r="Y41" s="2388"/>
      <c r="Z41" s="2388"/>
      <c r="AA41" s="2388"/>
      <c r="AB41" s="2389"/>
      <c r="AC41" s="2390" t="s">
        <v>438</v>
      </c>
      <c r="AD41" s="2441" t="s">
        <v>519</v>
      </c>
      <c r="AE41" s="2404"/>
      <c r="AF41" s="2404"/>
      <c r="AG41" s="2442"/>
      <c r="AH41" s="2441" t="s">
        <v>520</v>
      </c>
      <c r="AI41" s="2404"/>
      <c r="AJ41" s="2404"/>
      <c r="AK41" s="2442"/>
      <c r="AL41" s="2441" t="s">
        <v>521</v>
      </c>
      <c r="AM41" s="2404"/>
      <c r="AN41" s="2404"/>
      <c r="AO41" s="2442"/>
      <c r="AP41" s="2441" t="s">
        <v>522</v>
      </c>
      <c r="AQ41" s="2404"/>
      <c r="AR41" s="2404"/>
      <c r="AS41" s="2442"/>
      <c r="AT41" s="2387" t="s">
        <v>437</v>
      </c>
      <c r="AU41" s="2388"/>
      <c r="AV41" s="2388"/>
      <c r="AW41" s="2388"/>
      <c r="AX41" s="2388"/>
      <c r="AY41" s="2388"/>
      <c r="AZ41" s="2389"/>
      <c r="BA41" s="2390" t="s">
        <v>438</v>
      </c>
      <c r="BB41" s="2393" t="s">
        <v>440</v>
      </c>
      <c r="BC41" s="2240"/>
      <c r="BI41" s="1268">
        <v>14</v>
      </c>
    </row>
    <row customHeight="1" ht="35.699999999999996">
      <c r="Q42" s="404"/>
      <c r="R42" s="489"/>
      <c r="S42" s="2386"/>
      <c r="T42" s="2322"/>
      <c r="U42" s="1144"/>
      <c r="V42" s="2305" t="s">
        <v>523</v>
      </c>
      <c r="W42" s="2306"/>
      <c r="X42" s="2305" t="s">
        <v>524</v>
      </c>
      <c r="Y42" s="2306"/>
      <c r="Z42" s="2407" t="s">
        <v>525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523</v>
      </c>
      <c r="AU42" s="2306"/>
      <c r="AV42" s="2305" t="s">
        <v>524</v>
      </c>
      <c r="AW42" s="2306"/>
      <c r="AX42" s="2407" t="s">
        <v>525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142</v>
      </c>
      <c r="C44" s="1483" t="s">
        <v>143</v>
      </c>
      <c r="D44" s="1483" t="s">
        <v>144</v>
      </c>
      <c r="E44" s="1477" t="s">
        <v>445</v>
      </c>
      <c r="F44" s="1477" t="s">
        <v>446</v>
      </c>
      <c r="G44" s="1477" t="s">
        <v>447</v>
      </c>
      <c r="H44" s="1477" t="s">
        <v>448</v>
      </c>
      <c r="I44" s="1477" t="s">
        <v>449</v>
      </c>
      <c r="J44" s="1477" t="s">
        <v>450</v>
      </c>
      <c r="K44" s="1477" t="s">
        <v>451</v>
      </c>
      <c r="L44" s="1477" t="s">
        <v>426</v>
      </c>
      <c r="Q44" s="404"/>
      <c r="R44" s="489"/>
      <c r="S44" s="2386"/>
      <c r="T44" s="2322"/>
      <c r="U44" s="415"/>
      <c r="V44" s="1561" t="s">
        <v>485</v>
      </c>
      <c r="W44" s="1561" t="s">
        <v>486</v>
      </c>
      <c r="X44" s="1561" t="s">
        <v>485</v>
      </c>
      <c r="Y44" s="1561" t="s">
        <v>486</v>
      </c>
      <c r="Z44" s="1568" t="s">
        <v>454</v>
      </c>
      <c r="AA44" s="2383" t="s">
        <v>455</v>
      </c>
      <c r="AB44" s="2384"/>
      <c r="AC44" s="2392"/>
      <c r="AD44" s="2446"/>
      <c r="AE44" s="2447"/>
      <c r="AF44" s="2447"/>
      <c r="AG44" s="2448"/>
      <c r="AH44" s="2446"/>
      <c r="AI44" s="2447"/>
      <c r="AJ44" s="2447"/>
      <c r="AK44" s="2448"/>
      <c r="AL44" s="2446"/>
      <c r="AM44" s="2447"/>
      <c r="AN44" s="2447"/>
      <c r="AO44" s="2448"/>
      <c r="AP44" s="2446"/>
      <c r="AQ44" s="2447"/>
      <c r="AR44" s="2447"/>
      <c r="AS44" s="2448"/>
      <c r="AT44" s="1561" t="s">
        <v>485</v>
      </c>
      <c r="AU44" s="1561" t="s">
        <v>486</v>
      </c>
      <c r="AV44" s="1561" t="s">
        <v>485</v>
      </c>
      <c r="AW44" s="1561" t="s">
        <v>486</v>
      </c>
      <c r="AX44" s="1568" t="s">
        <v>454</v>
      </c>
      <c r="AY44" s="2383" t="s">
        <v>455</v>
      </c>
      <c r="AZ44" s="2384"/>
      <c r="BA44" s="2392"/>
      <c r="BB44" s="2395"/>
      <c r="BC44" s="2240"/>
      <c r="BI44" s="1268">
        <v>14</v>
      </c>
    </row>
    <row s="643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117</v>
      </c>
      <c r="T45" s="1368" t="s">
        <v>105</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256</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130</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256</v>
      </c>
      <c r="B47" s="1476" t="s">
        <v>257</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407</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408</v>
      </c>
      <c r="BE47" s="613"/>
      <c r="BF47" s="613" t="str">
        <f>IF(T47="","",T47)</f>
        <v>Территория действия тарифа</v>
      </c>
      <c r="BG47" s="613"/>
      <c r="BH47" s="613"/>
      <c r="BI47" s="1268">
        <v>21</v>
      </c>
    </row>
    <row customHeight="1" ht="43.050000000000004">
      <c r="A48" s="1476" t="s">
        <v>256</v>
      </c>
      <c r="B48" s="1476" t="s">
        <v>257</v>
      </c>
      <c r="C48" s="1476" t="s">
        <v>258</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489</v>
      </c>
      <c r="BE48" s="613"/>
      <c r="BF48" s="613" t="str">
        <f>IF(T48="","",T48)</f>
        <v>Наименование централизованной системы холодного водоснабжения</v>
      </c>
      <c r="BG48" s="613"/>
      <c r="BH48" s="613"/>
      <c r="BI48" s="1268">
        <v>41</v>
      </c>
    </row>
    <row s="5852" customFormat="1" customHeight="1" ht="0">
      <c r="A49" s="1456" t="s">
        <v>256</v>
      </c>
      <c r="B49" s="1456" t="s">
        <v>257</v>
      </c>
      <c r="C49" s="1456" t="s">
        <v>258</v>
      </c>
      <c r="D49" s="1456" t="s">
        <v>526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412</v>
      </c>
      <c r="BE49" s="613"/>
      <c r="BF49" s="613" t="str">
        <f>IF(T49="","",T49)</f>
        <v/>
      </c>
      <c r="BG49" s="613"/>
      <c r="BH49" s="613"/>
      <c r="BI49" s="624">
        <v>0</v>
      </c>
    </row>
    <row s="5852" customFormat="1" customHeight="1" ht="0">
      <c r="A50" s="1456" t="s">
        <v>256</v>
      </c>
      <c r="B50" s="1456" t="s">
        <v>257</v>
      </c>
      <c r="C50" s="1456" t="s">
        <v>258</v>
      </c>
      <c r="D50" s="1456" t="s">
        <v>526</v>
      </c>
      <c r="E50" s="2372"/>
      <c r="F50" s="2372"/>
      <c r="G50" s="2372"/>
      <c r="H50" s="2372"/>
      <c r="I50" s="2369" t="str">
        <f>S49&amp;".1"</f>
        <v>.1</v>
      </c>
      <c r="J50" s="1456"/>
      <c r="K50" s="1456"/>
      <c r="L50" s="1459" t="s">
        <v>413</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852" customFormat="1" customHeight="1" ht="0">
      <c r="A51" s="1456" t="s">
        <v>256</v>
      </c>
      <c r="B51" s="1456" t="s">
        <v>257</v>
      </c>
      <c r="C51" s="1456" t="s">
        <v>258</v>
      </c>
      <c r="D51" s="1456" t="s">
        <v>526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256</v>
      </c>
      <c r="B52" s="1476" t="s">
        <v>257</v>
      </c>
      <c r="C52" s="1476" t="s">
        <v>258</v>
      </c>
      <c r="D52" s="1476" t="s">
        <v>526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68</v>
      </c>
      <c r="AB52" s="1847"/>
      <c r="AC52" s="1572" t="s">
        <v>68</v>
      </c>
      <c r="AD52" s="2298" t="s">
        <v>68</v>
      </c>
      <c r="AE52" s="2439"/>
      <c r="AF52" s="2318">
        <v>1</v>
      </c>
      <c r="AG52" s="2476"/>
      <c r="AH52" s="2220" t="s">
        <v>68</v>
      </c>
      <c r="AI52" s="2439"/>
      <c r="AJ52" s="2318">
        <v>1</v>
      </c>
      <c r="AK52" s="2440" t="s">
        <v>28</v>
      </c>
      <c r="AL52" s="2220" t="s">
        <v>68</v>
      </c>
      <c r="AM52" s="2305"/>
      <c r="AN52" s="2318">
        <v>1</v>
      </c>
      <c r="AO52" s="2470"/>
      <c r="AP52" s="2471" t="s">
        <v>68</v>
      </c>
      <c r="AQ52" s="424"/>
      <c r="AR52" s="1576">
        <v>1</v>
      </c>
      <c r="AS52" s="1579" t="s">
        <v>28</v>
      </c>
      <c r="AT52" s="864"/>
      <c r="AU52" s="1370"/>
      <c r="AV52" s="864"/>
      <c r="AW52" s="1370"/>
      <c r="AX52" s="1847"/>
      <c r="AY52" s="1572" t="s">
        <v>68</v>
      </c>
      <c r="AZ52" s="1847"/>
      <c r="BA52" s="1572" t="s">
        <v>68</v>
      </c>
      <c r="BB52" s="1461"/>
      <c r="BC52" s="2366" t="s">
        <v>512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513</v>
      </c>
      <c r="AT53" s="1506"/>
      <c r="AU53" s="1609"/>
      <c r="AV53" s="1506"/>
      <c r="AW53" s="1609"/>
      <c r="AX53" s="1506"/>
      <c r="AY53" s="1506"/>
      <c r="AZ53" s="1506"/>
      <c r="BA53" s="1506"/>
      <c r="BB53" s="1510"/>
      <c r="BC53" s="2367"/>
      <c r="BE53" s="613"/>
      <c r="BF53" s="613"/>
      <c r="BG53" s="613"/>
      <c r="BH53" s="613"/>
      <c r="BI53" s="1268">
        <v>11</v>
      </c>
    </row>
    <row customHeight="1" ht="11.549999999999999">
      <c r="A54" s="1476" t="s">
        <v>256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256</v>
      </c>
      <c r="B56" s="1476" t="s">
        <v>257</v>
      </c>
      <c r="C56" s="1476" t="s">
        <v>258</v>
      </c>
      <c r="D56" s="1476" t="s">
        <v>526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256</v>
      </c>
      <c r="B57" s="1476" t="s">
        <v>257</v>
      </c>
      <c r="C57" s="1476" t="s">
        <v>258</v>
      </c>
      <c r="D57" s="1476" t="s">
        <v>526</v>
      </c>
      <c r="E57" s="2372"/>
      <c r="F57" s="2372"/>
      <c r="G57" s="2372"/>
      <c r="H57" s="2372"/>
      <c r="I57" s="2399"/>
      <c r="J57" s="2369"/>
      <c r="K57" s="1476"/>
      <c r="L57" s="1477"/>
      <c r="P57" s="2370"/>
      <c r="Q57" s="2370"/>
      <c r="R57" s="469"/>
      <c r="S57" s="1391"/>
      <c r="T57" s="400" t="s">
        <v>475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852" customFormat="1" customHeight="1" ht="0">
      <c r="A58" s="1456" t="s">
        <v>256</v>
      </c>
      <c r="B58" s="1456" t="s">
        <v>257</v>
      </c>
      <c r="C58" s="1456" t="s">
        <v>258</v>
      </c>
      <c r="D58" s="1456" t="s">
        <v>526</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852" customFormat="1" customHeight="1" ht="0">
      <c r="A59" s="1456" t="s">
        <v>256</v>
      </c>
      <c r="B59" s="1456" t="s">
        <v>257</v>
      </c>
      <c r="C59" s="1456" t="s">
        <v>258</v>
      </c>
      <c r="D59" s="1456" t="s">
        <v>526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852" customFormat="1" customHeight="1" ht="0">
      <c r="A60" s="1456" t="s">
        <v>256</v>
      </c>
      <c r="B60" s="1456" t="s">
        <v>257</v>
      </c>
      <c r="C60" s="1456" t="s">
        <v>258</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852" customFormat="1" customHeight="1" ht="0">
      <c r="A61" s="1456" t="s">
        <v>256</v>
      </c>
      <c r="B61" s="1456" t="s">
        <v>257</v>
      </c>
      <c r="C61" s="1427"/>
      <c r="D61" s="1427"/>
      <c r="E61" s="2372"/>
      <c r="F61" s="2371"/>
      <c r="G61" s="1427"/>
      <c r="H61" s="1427"/>
      <c r="I61" s="1427"/>
      <c r="J61" s="1427"/>
      <c r="K61" s="1427"/>
      <c r="L61" s="1577"/>
      <c r="M61" s="1434"/>
      <c r="N61" s="1434"/>
      <c r="P61" s="1429"/>
      <c r="Q61" s="1430"/>
      <c r="R61" s="1429"/>
      <c r="S61" s="1435"/>
      <c r="T61" s="1438" t="s">
        <v>236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852" customFormat="1" customHeight="1" ht="0">
      <c r="A62" s="1456" t="s">
        <v>256</v>
      </c>
      <c r="B62" s="1456"/>
      <c r="C62" s="1456"/>
      <c r="D62" s="1456"/>
      <c r="E62" s="2371"/>
      <c r="F62" s="1456"/>
      <c r="G62" s="1456"/>
      <c r="H62" s="1456"/>
      <c r="I62" s="1456"/>
      <c r="J62" s="1456"/>
      <c r="K62" s="1456"/>
      <c r="L62" s="1459"/>
      <c r="M62" s="1434"/>
      <c r="N62" s="1434"/>
      <c r="O62" s="631"/>
      <c r="P62" s="493"/>
      <c r="Q62" s="1457"/>
      <c r="R62" s="493"/>
      <c r="S62" s="1435"/>
      <c r="T62" s="1438" t="s">
        <v>237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85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238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23C68-9D4E-62B6-1683-5B44AB6C53F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4.140625" hidden="1" customWidth="1"/>
    <col min="10" max="10" style="5851" width="9.8515625" hidden="1" customWidth="1"/>
    <col min="11" max="11" style="5851" width="14.7109375" hidden="1" customWidth="1"/>
    <col min="12" max="12" style="6673" width="19.140625" hidden="1" customWidth="1"/>
    <col min="13" max="14" style="6674" width="12.28125" hidden="1" customWidth="1"/>
    <col min="15" max="15" style="6674" width="23.421875" hidden="1" customWidth="1"/>
    <col min="16" max="16" style="6675" width="3.00390625" customWidth="1"/>
    <col min="17" max="18" style="6676" width="3.00390625" customWidth="1"/>
    <col min="19" max="19" style="6677" width="12.00390625" customWidth="1"/>
    <col min="20" max="20" style="5772" width="35.00390625" customWidth="1"/>
    <col min="21" max="21" style="5772" width="0.140625" customWidth="1"/>
    <col min="22" max="24" style="5772" width="24.7109375" hidden="1" customWidth="1"/>
    <col min="25" max="25" style="5772" width="11.7109375" hidden="1" customWidth="1"/>
    <col min="26" max="26" style="5772" width="3.7109375" hidden="1" customWidth="1"/>
    <col min="27" max="27" style="5772" width="11.7109375" hidden="1" customWidth="1"/>
    <col min="28" max="28" style="5772" width="8.57421875" hidden="1" customWidth="1"/>
    <col min="29" max="29" style="5772" width="24.7109375" customWidth="1"/>
    <col min="30" max="31" style="5772" width="24.00390625" customWidth="1"/>
    <col min="32" max="32" style="5772" width="11.00390625" customWidth="1"/>
    <col min="33" max="33" style="5772" width="3.7109375" customWidth="1"/>
    <col min="34" max="34" style="5772" width="11.00390625" customWidth="1"/>
    <col min="35" max="35" style="5772" width="8.57421875" hidden="1" customWidth="1"/>
    <col min="36" max="36" style="5772" width="4.00390625" customWidth="1"/>
    <col min="37" max="37" style="5772" width="115.00390625" customWidth="1"/>
    <col min="38" max="42" style="5852" width="10.00390625" customWidth="1"/>
    <col min="43" max="43" style="577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416</v>
      </c>
      <c r="P6" s="2370"/>
      <c r="Q6" s="2370">
        <v>1</v>
      </c>
      <c r="R6" s="470"/>
      <c r="S6" s="1606">
        <f>$J6</f>
      </c>
      <c r="T6" s="399" t="s">
        <v>417</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5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5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51" customFormat="1" customHeight="1" ht="22.5" hidden="1">
      <c r="L18" s="1591"/>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851" customFormat="1" customHeight="1" ht="14.25" hidden="1">
      <c r="L19" s="1591"/>
      <c r="M19" s="1475"/>
      <c r="N19" s="1475"/>
      <c r="O19" s="1475"/>
      <c r="P19" s="1475"/>
      <c r="Q19" s="1484"/>
      <c r="R19" s="1484"/>
      <c r="S19" s="842"/>
      <c r="AB19" s="1479"/>
      <c r="AI19" s="1479"/>
      <c r="AL19" s="624"/>
      <c r="AM19" s="624"/>
      <c r="AN19" s="624"/>
      <c r="AO19" s="624"/>
      <c r="AP19" s="624"/>
      <c r="AQ19" s="1273">
        <v>0</v>
      </c>
    </row>
    <row s="5851" customFormat="1" customHeight="1" ht="12" hidden="1">
      <c r="L20" s="1591"/>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8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РСО-Алания</v>
      </c>
      <c r="W27" s="2364"/>
      <c r="X27" s="2364"/>
      <c r="Y27" s="2364"/>
      <c r="Z27" s="2364"/>
      <c r="AA27" s="2364"/>
      <c r="AB27" s="439"/>
      <c r="AC27" s="2364" t="str">
        <f>IF(TITLE_NAME_OR_PR_CHANGE="",IF(TITLE_NAME_OR_PR="","",TITLE_NAME_OR_PR),TITLE_NAME_OR_PR_CHANGE)</f>
        <v>Региональная служба по тарифам РСО-Алания</v>
      </c>
      <c r="AD27" s="2364"/>
      <c r="AE27" s="2364"/>
      <c r="AF27" s="2364"/>
      <c r="AG27" s="2364"/>
      <c r="AH27" s="2364"/>
      <c r="AI27" s="439"/>
      <c r="AJ27" s="439"/>
      <c r="AK27" s="393"/>
      <c r="AL27" s="481"/>
      <c r="AM27" s="481"/>
      <c r="AN27" s="481"/>
      <c r="AO27" s="481"/>
      <c r="AP27" s="481"/>
      <c r="AQ27" s="531">
        <v>0</v>
      </c>
    </row>
    <row s="5987" customFormat="1" customHeight="1" ht="18.75">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45652</v>
      </c>
      <c r="W28" s="2377"/>
      <c r="X28" s="2377"/>
      <c r="Y28" s="2377"/>
      <c r="Z28" s="2377"/>
      <c r="AA28" s="2377"/>
      <c r="AB28" s="439"/>
      <c r="AC28" s="2377" t="str">
        <f>IF(TITLE_DATE_PR_CHANGE="",IF(TITLE_DATE_PR="","",TITLE_DATE_PR),TITLE_DATE_PR_CHANGE)</f>
        <v>45652</v>
      </c>
      <c r="AD28" s="2377"/>
      <c r="AE28" s="2377"/>
      <c r="AF28" s="2377"/>
      <c r="AG28" s="2377"/>
      <c r="AH28" s="2377"/>
      <c r="AI28" s="439"/>
      <c r="AJ28" s="439"/>
      <c r="AK28" s="393"/>
      <c r="AL28" s="481"/>
      <c r="AM28" s="481"/>
      <c r="AN28" s="481"/>
      <c r="AO28" s="481"/>
      <c r="AP28" s="481"/>
      <c r="AQ28" s="531">
        <v>0</v>
      </c>
    </row>
    <row s="5987" customFormat="1" customHeight="1" ht="18.75">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146</v>
      </c>
      <c r="W29" s="2364"/>
      <c r="X29" s="2364"/>
      <c r="Y29" s="2364"/>
      <c r="Z29" s="2364"/>
      <c r="AA29" s="2364"/>
      <c r="AB29" s="439"/>
      <c r="AC29" s="2364" t="str">
        <f>IF(TITLE_NUMBER_PR_CHANGE="",IF(TITLE_NUMBER_PR="","",TITLE_NUMBER_PR),TITLE_NUMBER_PR_CHANGE)</f>
        <v>№ 146</v>
      </c>
      <c r="AD29" s="2364"/>
      <c r="AE29" s="2364"/>
      <c r="AF29" s="2364"/>
      <c r="AG29" s="2364"/>
      <c r="AH29" s="2364"/>
      <c r="AI29" s="439"/>
      <c r="AJ29" s="439"/>
      <c r="AK29" s="393"/>
      <c r="AL29" s="481"/>
      <c r="AM29" s="481"/>
      <c r="AN29" s="481"/>
      <c r="AO29" s="481"/>
      <c r="AP29" s="481"/>
      <c r="AQ29" s="531">
        <v>0</v>
      </c>
    </row>
    <row s="598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www.rst.alania.gov.ru</v>
      </c>
      <c r="W30" s="2364"/>
      <c r="X30" s="2364"/>
      <c r="Y30" s="2364"/>
      <c r="Z30" s="2364"/>
      <c r="AA30" s="2364"/>
      <c r="AB30" s="439"/>
      <c r="AC30" s="2364" t="str">
        <f>IF(TITLE_IST_PUB_CHANGE="",IF(TITLE_IST_PUB="","",TITLE_IST_PUB),TITLE_IST_PUB_CHANGE)</f>
        <v>www.rst.alania.gov.ru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8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45652</v>
      </c>
      <c r="W32" s="2377"/>
      <c r="X32" s="2377"/>
      <c r="Y32" s="2377"/>
      <c r="Z32" s="2377"/>
      <c r="AA32" s="2377"/>
      <c r="AB32" s="439"/>
      <c r="AC32" s="2377" t="str">
        <f>IF(TITLE_DATE_PR_CHANGE="",IF(TITLE_DATE_PR="","",TITLE_DATE_PR),TITLE_DATE_PR_CHANGE)</f>
        <v>45652</v>
      </c>
      <c r="AD32" s="2377"/>
      <c r="AE32" s="2377"/>
      <c r="AF32" s="2377"/>
      <c r="AG32" s="2377"/>
      <c r="AH32" s="2377"/>
      <c r="AI32" s="439"/>
      <c r="AJ32" s="439"/>
      <c r="AK32" s="393"/>
      <c r="AL32" s="481"/>
      <c r="AM32" s="481"/>
      <c r="AN32" s="481"/>
      <c r="AO32" s="481"/>
      <c r="AP32" s="481"/>
      <c r="AQ32" s="531">
        <v>0</v>
      </c>
    </row>
    <row s="598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146</v>
      </c>
      <c r="W33" s="2364"/>
      <c r="X33" s="2364"/>
      <c r="Y33" s="2364"/>
      <c r="Z33" s="2364"/>
      <c r="AA33" s="2364"/>
      <c r="AB33" s="439"/>
      <c r="AC33" s="2364" t="str">
        <f>IF(TITLE_NUMBER_PR_CHANGE="",IF(TITLE_NUMBER_PR="","",TITLE_NUMBER_PR),TITLE_NUMBER_PR_CHANGE)</f>
        <v>№ 146</v>
      </c>
      <c r="AD33" s="2364"/>
      <c r="AE33" s="2364"/>
      <c r="AF33" s="2364"/>
      <c r="AG33" s="2364"/>
      <c r="AH33" s="2364"/>
      <c r="AI33" s="439"/>
      <c r="AJ33" s="439"/>
      <c r="AK33" s="393"/>
      <c r="AL33" s="481"/>
      <c r="AM33" s="481"/>
      <c r="AN33" s="481"/>
      <c r="AO33" s="481"/>
      <c r="AP33" s="481"/>
      <c r="AQ33" s="531">
        <v>0</v>
      </c>
    </row>
    <row s="59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310</v>
      </c>
      <c r="T36" s="2240"/>
      <c r="U36" s="2240"/>
      <c r="V36" s="2240"/>
      <c r="W36" s="2240"/>
      <c r="X36" s="2240"/>
      <c r="Y36" s="2240"/>
      <c r="Z36" s="2240"/>
      <c r="AA36" s="2240"/>
      <c r="AB36" s="2240"/>
      <c r="AC36" s="2240"/>
      <c r="AD36" s="2240"/>
      <c r="AE36" s="2240"/>
      <c r="AF36" s="2240"/>
      <c r="AG36" s="2240"/>
      <c r="AH36" s="2240"/>
      <c r="AI36" s="2240"/>
      <c r="AJ36" s="2240"/>
      <c r="AK36" s="2240" t="s">
        <v>311</v>
      </c>
      <c r="AQ36" s="1268">
        <v>14</v>
      </c>
    </row>
    <row customHeight="1" ht="14.699999999999998">
      <c r="Q37" s="489"/>
      <c r="R37" s="489"/>
      <c r="S37" s="2386" t="s">
        <v>90</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96" t="s">
        <v>496</v>
      </c>
      <c r="W38" s="2375" t="s">
        <v>443</v>
      </c>
      <c r="X38" s="2376"/>
      <c r="Y38" s="2375" t="s">
        <v>444</v>
      </c>
      <c r="Z38" s="2382"/>
      <c r="AA38" s="2376"/>
      <c r="AB38" s="2391"/>
      <c r="AC38" s="1596" t="s">
        <v>496</v>
      </c>
      <c r="AD38" s="2375" t="s">
        <v>443</v>
      </c>
      <c r="AE38" s="2376"/>
      <c r="AF38" s="2375" t="s">
        <v>444</v>
      </c>
      <c r="AG38" s="2382"/>
      <c r="AH38" s="2376"/>
      <c r="AI38" s="2391"/>
      <c r="AJ38" s="2394"/>
      <c r="AK38" s="2240"/>
      <c r="AQ38" s="1268">
        <v>34</v>
      </c>
    </row>
    <row customHeight="1" ht="90.3">
      <c r="A39" s="1483"/>
      <c r="B39" s="1483" t="s">
        <v>142</v>
      </c>
      <c r="C39" s="1483" t="s">
        <v>143</v>
      </c>
      <c r="D39" s="1483" t="s">
        <v>144</v>
      </c>
      <c r="E39" s="1477" t="s">
        <v>445</v>
      </c>
      <c r="F39" s="1477" t="s">
        <v>446</v>
      </c>
      <c r="G39" s="1477" t="s">
        <v>447</v>
      </c>
      <c r="H39" s="1477"/>
      <c r="I39" s="1477" t="s">
        <v>497</v>
      </c>
      <c r="J39" s="1477" t="s">
        <v>450</v>
      </c>
      <c r="K39" s="1477" t="s">
        <v>498</v>
      </c>
      <c r="L39" s="1477" t="s">
        <v>426</v>
      </c>
      <c r="Q39" s="489"/>
      <c r="R39" s="489"/>
      <c r="S39" s="2386"/>
      <c r="T39" s="2322"/>
      <c r="U39" s="415"/>
      <c r="V39" s="1596" t="s">
        <v>529</v>
      </c>
      <c r="W39" s="1335" t="s">
        <v>530</v>
      </c>
      <c r="X39" s="1335" t="s">
        <v>501</v>
      </c>
      <c r="Y39" s="1602" t="s">
        <v>454</v>
      </c>
      <c r="Z39" s="2383" t="s">
        <v>455</v>
      </c>
      <c r="AA39" s="2384"/>
      <c r="AB39" s="2392"/>
      <c r="AC39" s="1596" t="s">
        <v>529</v>
      </c>
      <c r="AD39" s="1335" t="s">
        <v>530</v>
      </c>
      <c r="AE39" s="1335" t="s">
        <v>501</v>
      </c>
      <c r="AF39" s="1602" t="s">
        <v>454</v>
      </c>
      <c r="AG39" s="2383" t="s">
        <v>455</v>
      </c>
      <c r="AH39" s="2384"/>
      <c r="AI39" s="2392"/>
      <c r="AJ39" s="2395"/>
      <c r="AK39" s="2240"/>
      <c r="AQ39" s="1268">
        <v>86</v>
      </c>
    </row>
    <row s="643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117</v>
      </c>
      <c r="T40" s="1368" t="s">
        <v>105</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408</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528</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531</v>
      </c>
      <c r="E44" s="2372"/>
      <c r="F44" s="2372"/>
      <c r="G44" s="2372"/>
      <c r="H44" s="2372"/>
      <c r="I44" s="2369" t="str">
        <f>S43&amp;".1"</f>
        <v>...1</v>
      </c>
      <c r="J44" s="1476"/>
      <c r="K44" s="1476"/>
      <c r="L44" s="1477"/>
      <c r="P44" s="2370">
        <v>1</v>
      </c>
      <c r="Q44" s="1594"/>
      <c r="R44" s="469"/>
      <c r="S44" s="1606"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531</v>
      </c>
      <c r="E45" s="2372"/>
      <c r="F45" s="2372"/>
      <c r="G45" s="2372"/>
      <c r="H45" s="2372"/>
      <c r="I45" s="2399"/>
      <c r="J45" s="2369" t="str">
        <f>I44&amp;".1"</f>
        <v>...1.1</v>
      </c>
      <c r="K45" s="1476"/>
      <c r="L45" s="1477" t="s">
        <v>416</v>
      </c>
      <c r="P45" s="2370"/>
      <c r="Q45" s="2370">
        <v>1</v>
      </c>
      <c r="R45" s="470"/>
      <c r="S45" s="1606" t="str">
        <f>$J45</f>
        <v>...1.1</v>
      </c>
      <c r="T45" s="399" t="s">
        <v>417</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276</v>
      </c>
      <c r="B46" s="1476" t="s">
        <v>277</v>
      </c>
      <c r="C46" s="1476" t="s">
        <v>278</v>
      </c>
      <c r="D46" s="1476" t="s">
        <v>531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68</v>
      </c>
      <c r="AA46" s="2380"/>
      <c r="AB46" s="2381" t="s">
        <v>68</v>
      </c>
      <c r="AC46" s="864"/>
      <c r="AD46" s="864"/>
      <c r="AE46" s="1370"/>
      <c r="AF46" s="2378"/>
      <c r="AG46" s="2220" t="s">
        <v>68</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531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531</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531</v>
      </c>
      <c r="E49" s="2372"/>
      <c r="F49" s="2372"/>
      <c r="G49" s="2372"/>
      <c r="H49" s="2372"/>
      <c r="I49" s="2369"/>
      <c r="J49" s="1476"/>
      <c r="K49" s="1476"/>
      <c r="L49" s="1477"/>
      <c r="P49" s="2370"/>
      <c r="Q49" s="1594"/>
      <c r="R49" s="469"/>
      <c r="S49" s="1391"/>
      <c r="T49" s="478" t="s">
        <v>422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531</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52"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236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52"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237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5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238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86046-3226-7CC4-14B5-BDEC320A14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4.140625" hidden="1" customWidth="1"/>
    <col min="10" max="10" style="5851" width="9.8515625" hidden="1" customWidth="1"/>
    <col min="11" max="11" style="5851" width="14.7109375" hidden="1" customWidth="1"/>
    <col min="12" max="12" style="6673" width="19.140625" hidden="1" customWidth="1"/>
    <col min="13" max="14" style="6674" width="12.28125" hidden="1" customWidth="1"/>
    <col min="15" max="15" style="6674" width="23.421875" hidden="1" customWidth="1"/>
    <col min="16" max="16" style="6675" width="3.00390625" customWidth="1"/>
    <col min="17" max="18" style="6676" width="3.00390625" customWidth="1"/>
    <col min="19" max="19" style="6677" width="12.00390625" customWidth="1"/>
    <col min="20" max="20" style="5772" width="35.00390625" customWidth="1"/>
    <col min="21" max="21" style="5772" width="0.140625" customWidth="1"/>
    <col min="22" max="24" style="5772" width="24.7109375" hidden="1" customWidth="1"/>
    <col min="25" max="25" style="5772" width="11.7109375" hidden="1" customWidth="1"/>
    <col min="26" max="26" style="5772" width="3.7109375" hidden="1" customWidth="1"/>
    <col min="27" max="27" style="5772" width="11.7109375" hidden="1" customWidth="1"/>
    <col min="28" max="28" style="5772" width="8.57421875" hidden="1" customWidth="1"/>
    <col min="29" max="29" style="5772" width="24.7109375" customWidth="1"/>
    <col min="30" max="31" style="5772" width="24.00390625" customWidth="1"/>
    <col min="32" max="32" style="5772" width="11.00390625" customWidth="1"/>
    <col min="33" max="33" style="5772" width="3.7109375" customWidth="1"/>
    <col min="34" max="34" style="5772" width="11.00390625" customWidth="1"/>
    <col min="35" max="35" style="5772" width="8.57421875" hidden="1" customWidth="1"/>
    <col min="36" max="36" style="5772" width="4.00390625" customWidth="1"/>
    <col min="37" max="37" style="5772" width="115.00390625" customWidth="1"/>
    <col min="38" max="42" style="5852" width="10.00390625" customWidth="1"/>
    <col min="43" max="43" style="577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416</v>
      </c>
      <c r="P6" s="2370"/>
      <c r="Q6" s="2370">
        <v>1</v>
      </c>
      <c r="R6" s="470"/>
      <c r="S6" s="1606">
        <f>$J6</f>
      </c>
      <c r="T6" s="399" t="s">
        <v>417</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85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85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851" customFormat="1" customHeight="1" ht="22.5" hidden="1">
      <c r="L18" s="1591"/>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851" customFormat="1" customHeight="1" ht="14.25" hidden="1">
      <c r="L19" s="1591"/>
      <c r="M19" s="1475"/>
      <c r="N19" s="1475"/>
      <c r="O19" s="1475"/>
      <c r="P19" s="1475"/>
      <c r="Q19" s="1484"/>
      <c r="R19" s="1484"/>
      <c r="S19" s="842"/>
      <c r="AB19" s="1479"/>
      <c r="AI19" s="1479"/>
      <c r="AL19" s="624"/>
      <c r="AM19" s="624"/>
      <c r="AN19" s="624"/>
      <c r="AO19" s="624"/>
      <c r="AP19" s="624"/>
      <c r="AQ19" s="1273">
        <v>0</v>
      </c>
    </row>
    <row s="5851" customFormat="1" customHeight="1" ht="12" hidden="1">
      <c r="L20" s="1591"/>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98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РСО-Алания</v>
      </c>
      <c r="W27" s="2364"/>
      <c r="X27" s="2364"/>
      <c r="Y27" s="2364"/>
      <c r="Z27" s="2364"/>
      <c r="AA27" s="2364"/>
      <c r="AB27" s="439"/>
      <c r="AC27" s="2364" t="str">
        <f>IF(TITLE_NAME_OR_PR_CHANGE="",IF(TITLE_NAME_OR_PR="","",TITLE_NAME_OR_PR),TITLE_NAME_OR_PR_CHANGE)</f>
        <v>Региональная служба по тарифам РСО-Алания</v>
      </c>
      <c r="AD27" s="2364"/>
      <c r="AE27" s="2364"/>
      <c r="AF27" s="2364"/>
      <c r="AG27" s="2364"/>
      <c r="AH27" s="2364"/>
      <c r="AI27" s="439"/>
      <c r="AJ27" s="439"/>
      <c r="AK27" s="393"/>
      <c r="AL27" s="481"/>
      <c r="AM27" s="481"/>
      <c r="AN27" s="481"/>
      <c r="AO27" s="481"/>
      <c r="AP27" s="481"/>
      <c r="AQ27" s="531">
        <v>0</v>
      </c>
    </row>
    <row s="5987" customFormat="1" customHeight="1" ht="18.75">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45652</v>
      </c>
      <c r="W28" s="2377"/>
      <c r="X28" s="2377"/>
      <c r="Y28" s="2377"/>
      <c r="Z28" s="2377"/>
      <c r="AA28" s="2377"/>
      <c r="AB28" s="439"/>
      <c r="AC28" s="2377" t="str">
        <f>IF(TITLE_DATE_PR_CHANGE="",IF(TITLE_DATE_PR="","",TITLE_DATE_PR),TITLE_DATE_PR_CHANGE)</f>
        <v>45652</v>
      </c>
      <c r="AD28" s="2377"/>
      <c r="AE28" s="2377"/>
      <c r="AF28" s="2377"/>
      <c r="AG28" s="2377"/>
      <c r="AH28" s="2377"/>
      <c r="AI28" s="439"/>
      <c r="AJ28" s="439"/>
      <c r="AK28" s="393"/>
      <c r="AL28" s="481"/>
      <c r="AM28" s="481"/>
      <c r="AN28" s="481"/>
      <c r="AO28" s="481"/>
      <c r="AP28" s="481"/>
      <c r="AQ28" s="531">
        <v>0</v>
      </c>
    </row>
    <row s="5987" customFormat="1" customHeight="1" ht="18.75">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146</v>
      </c>
      <c r="W29" s="2364"/>
      <c r="X29" s="2364"/>
      <c r="Y29" s="2364"/>
      <c r="Z29" s="2364"/>
      <c r="AA29" s="2364"/>
      <c r="AB29" s="439"/>
      <c r="AC29" s="2364" t="str">
        <f>IF(TITLE_NUMBER_PR_CHANGE="",IF(TITLE_NUMBER_PR="","",TITLE_NUMBER_PR),TITLE_NUMBER_PR_CHANGE)</f>
        <v>№ 146</v>
      </c>
      <c r="AD29" s="2364"/>
      <c r="AE29" s="2364"/>
      <c r="AF29" s="2364"/>
      <c r="AG29" s="2364"/>
      <c r="AH29" s="2364"/>
      <c r="AI29" s="439"/>
      <c r="AJ29" s="439"/>
      <c r="AK29" s="393"/>
      <c r="AL29" s="481"/>
      <c r="AM29" s="481"/>
      <c r="AN29" s="481"/>
      <c r="AO29" s="481"/>
      <c r="AP29" s="481"/>
      <c r="AQ29" s="531">
        <v>0</v>
      </c>
    </row>
    <row s="598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www.rst.alania.gov.ru</v>
      </c>
      <c r="W30" s="2364"/>
      <c r="X30" s="2364"/>
      <c r="Y30" s="2364"/>
      <c r="Z30" s="2364"/>
      <c r="AA30" s="2364"/>
      <c r="AB30" s="439"/>
      <c r="AC30" s="2364" t="str">
        <f>IF(TITLE_IST_PUB_CHANGE="",IF(TITLE_IST_PUB="","",TITLE_IST_PUB),TITLE_IST_PUB_CHANGE)</f>
        <v>www.rst.alania.gov.ru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98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45652</v>
      </c>
      <c r="W32" s="2377"/>
      <c r="X32" s="2377"/>
      <c r="Y32" s="2377"/>
      <c r="Z32" s="2377"/>
      <c r="AA32" s="2377"/>
      <c r="AB32" s="439"/>
      <c r="AC32" s="2377" t="str">
        <f>IF(TITLE_DATE_PR_CHANGE="",IF(TITLE_DATE_PR="","",TITLE_DATE_PR),TITLE_DATE_PR_CHANGE)</f>
        <v>45652</v>
      </c>
      <c r="AD32" s="2377"/>
      <c r="AE32" s="2377"/>
      <c r="AF32" s="2377"/>
      <c r="AG32" s="2377"/>
      <c r="AH32" s="2377"/>
      <c r="AI32" s="439"/>
      <c r="AJ32" s="439"/>
      <c r="AK32" s="393"/>
      <c r="AL32" s="481"/>
      <c r="AM32" s="481"/>
      <c r="AN32" s="481"/>
      <c r="AO32" s="481"/>
      <c r="AP32" s="481"/>
      <c r="AQ32" s="531">
        <v>0</v>
      </c>
    </row>
    <row s="598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146</v>
      </c>
      <c r="W33" s="2364"/>
      <c r="X33" s="2364"/>
      <c r="Y33" s="2364"/>
      <c r="Z33" s="2364"/>
      <c r="AA33" s="2364"/>
      <c r="AB33" s="439"/>
      <c r="AC33" s="2364" t="str">
        <f>IF(TITLE_NUMBER_PR_CHANGE="",IF(TITLE_NUMBER_PR="","",TITLE_NUMBER_PR),TITLE_NUMBER_PR_CHANGE)</f>
        <v>№ 146</v>
      </c>
      <c r="AD33" s="2364"/>
      <c r="AE33" s="2364"/>
      <c r="AF33" s="2364"/>
      <c r="AG33" s="2364"/>
      <c r="AH33" s="2364"/>
      <c r="AI33" s="439"/>
      <c r="AJ33" s="439"/>
      <c r="AK33" s="393"/>
      <c r="AL33" s="481"/>
      <c r="AM33" s="481"/>
      <c r="AN33" s="481"/>
      <c r="AO33" s="481"/>
      <c r="AP33" s="481"/>
      <c r="AQ33" s="531">
        <v>0</v>
      </c>
    </row>
    <row s="59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310</v>
      </c>
      <c r="T36" s="2240"/>
      <c r="U36" s="2240"/>
      <c r="V36" s="2240"/>
      <c r="W36" s="2240"/>
      <c r="X36" s="2240"/>
      <c r="Y36" s="2240"/>
      <c r="Z36" s="2240"/>
      <c r="AA36" s="2240"/>
      <c r="AB36" s="2240"/>
      <c r="AC36" s="2240"/>
      <c r="AD36" s="2240"/>
      <c r="AE36" s="2240"/>
      <c r="AF36" s="2240"/>
      <c r="AG36" s="2240"/>
      <c r="AH36" s="2240"/>
      <c r="AI36" s="2240"/>
      <c r="AJ36" s="2240"/>
      <c r="AK36" s="2240" t="s">
        <v>311</v>
      </c>
      <c r="AQ36" s="1268">
        <v>14</v>
      </c>
    </row>
    <row customHeight="1" ht="14.699999999999998">
      <c r="Q37" s="489"/>
      <c r="R37" s="489"/>
      <c r="S37" s="2386" t="s">
        <v>90</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96" t="s">
        <v>496</v>
      </c>
      <c r="W38" s="2375" t="s">
        <v>443</v>
      </c>
      <c r="X38" s="2376"/>
      <c r="Y38" s="2375" t="s">
        <v>444</v>
      </c>
      <c r="Z38" s="2382"/>
      <c r="AA38" s="2376"/>
      <c r="AB38" s="2391"/>
      <c r="AC38" s="1596" t="s">
        <v>496</v>
      </c>
      <c r="AD38" s="2375" t="s">
        <v>443</v>
      </c>
      <c r="AE38" s="2376"/>
      <c r="AF38" s="2375" t="s">
        <v>444</v>
      </c>
      <c r="AG38" s="2382"/>
      <c r="AH38" s="2376"/>
      <c r="AI38" s="2391"/>
      <c r="AJ38" s="2394"/>
      <c r="AK38" s="2240"/>
      <c r="AQ38" s="1268">
        <v>34</v>
      </c>
    </row>
    <row customHeight="1" ht="90.3">
      <c r="A39" s="1483"/>
      <c r="B39" s="1483" t="s">
        <v>142</v>
      </c>
      <c r="C39" s="1483" t="s">
        <v>143</v>
      </c>
      <c r="D39" s="1483" t="s">
        <v>144</v>
      </c>
      <c r="E39" s="1477" t="s">
        <v>445</v>
      </c>
      <c r="F39" s="1477" t="s">
        <v>446</v>
      </c>
      <c r="G39" s="1477" t="s">
        <v>447</v>
      </c>
      <c r="H39" s="1477"/>
      <c r="I39" s="1477" t="s">
        <v>497</v>
      </c>
      <c r="J39" s="1477" t="s">
        <v>450</v>
      </c>
      <c r="K39" s="1477" t="s">
        <v>498</v>
      </c>
      <c r="L39" s="1477" t="s">
        <v>426</v>
      </c>
      <c r="Q39" s="489"/>
      <c r="R39" s="489"/>
      <c r="S39" s="2386"/>
      <c r="T39" s="2322"/>
      <c r="U39" s="415"/>
      <c r="V39" s="1596" t="s">
        <v>529</v>
      </c>
      <c r="W39" s="1335" t="s">
        <v>530</v>
      </c>
      <c r="X39" s="1335" t="s">
        <v>501</v>
      </c>
      <c r="Y39" s="1602" t="s">
        <v>454</v>
      </c>
      <c r="Z39" s="2383" t="s">
        <v>455</v>
      </c>
      <c r="AA39" s="2384"/>
      <c r="AB39" s="2392"/>
      <c r="AC39" s="1596" t="s">
        <v>529</v>
      </c>
      <c r="AD39" s="1335" t="s">
        <v>530</v>
      </c>
      <c r="AE39" s="1335" t="s">
        <v>501</v>
      </c>
      <c r="AF39" s="1602" t="s">
        <v>454</v>
      </c>
      <c r="AG39" s="2383" t="s">
        <v>455</v>
      </c>
      <c r="AH39" s="2384"/>
      <c r="AI39" s="2392"/>
      <c r="AJ39" s="2395"/>
      <c r="AK39" s="2240"/>
      <c r="AQ39" s="1268">
        <v>86</v>
      </c>
    </row>
    <row s="643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117</v>
      </c>
      <c r="T40" s="1368" t="s">
        <v>105</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281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281</v>
      </c>
      <c r="B42" s="1476" t="s">
        <v>282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408</v>
      </c>
      <c r="AM42" s="613"/>
      <c r="AN42" s="613" t="str">
        <f>IF(T42="","",T42)</f>
        <v>Территория действия тарифа</v>
      </c>
      <c r="AO42" s="613"/>
      <c r="AP42" s="613"/>
      <c r="AQ42" s="1268">
        <v>23</v>
      </c>
    </row>
    <row customHeight="1" ht="24">
      <c r="A43" s="1476" t="s">
        <v>281</v>
      </c>
      <c r="B43" s="1476" t="s">
        <v>282</v>
      </c>
      <c r="C43" s="1476" t="s">
        <v>283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528</v>
      </c>
      <c r="AM43" s="613"/>
      <c r="AN43" s="613" t="str">
        <f>IF(T43="","",T43)</f>
        <v>Наименование централизованной системы водоотведения</v>
      </c>
      <c r="AO43" s="613"/>
      <c r="AP43" s="613"/>
      <c r="AQ43" s="1268">
        <v>23</v>
      </c>
    </row>
    <row customHeight="1" ht="24">
      <c r="A44" s="1476" t="s">
        <v>281</v>
      </c>
      <c r="B44" s="1476" t="s">
        <v>282</v>
      </c>
      <c r="C44" s="1476" t="s">
        <v>283</v>
      </c>
      <c r="D44" s="1476" t="s">
        <v>532</v>
      </c>
      <c r="E44" s="2372"/>
      <c r="F44" s="2372"/>
      <c r="G44" s="2372"/>
      <c r="H44" s="2372"/>
      <c r="I44" s="2369" t="str">
        <f>S43&amp;".1"</f>
        <v>...1</v>
      </c>
      <c r="J44" s="1476"/>
      <c r="K44" s="1476"/>
      <c r="L44" s="1477"/>
      <c r="P44" s="2370">
        <v>1</v>
      </c>
      <c r="Q44" s="1594"/>
      <c r="R44" s="469"/>
      <c r="S44" s="1606"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281</v>
      </c>
      <c r="B45" s="1476" t="s">
        <v>282</v>
      </c>
      <c r="C45" s="1476" t="s">
        <v>283</v>
      </c>
      <c r="D45" s="1476" t="s">
        <v>532</v>
      </c>
      <c r="E45" s="2372"/>
      <c r="F45" s="2372"/>
      <c r="G45" s="2372"/>
      <c r="H45" s="2372"/>
      <c r="I45" s="2399"/>
      <c r="J45" s="2369" t="str">
        <f>I44&amp;".1"</f>
        <v>...1.1</v>
      </c>
      <c r="K45" s="1476"/>
      <c r="L45" s="1477" t="s">
        <v>416</v>
      </c>
      <c r="P45" s="2370"/>
      <c r="Q45" s="2370">
        <v>1</v>
      </c>
      <c r="R45" s="470"/>
      <c r="S45" s="1606" t="str">
        <f>$J45</f>
        <v>...1.1</v>
      </c>
      <c r="T45" s="399" t="s">
        <v>417</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281</v>
      </c>
      <c r="B46" s="1476" t="s">
        <v>282</v>
      </c>
      <c r="C46" s="1476" t="s">
        <v>283</v>
      </c>
      <c r="D46" s="1476" t="s">
        <v>532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68</v>
      </c>
      <c r="AA46" s="2380"/>
      <c r="AB46" s="2381" t="s">
        <v>68</v>
      </c>
      <c r="AC46" s="864"/>
      <c r="AD46" s="864"/>
      <c r="AE46" s="1370"/>
      <c r="AF46" s="2378"/>
      <c r="AG46" s="2220" t="s">
        <v>68</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281</v>
      </c>
      <c r="B47" s="1476" t="s">
        <v>282</v>
      </c>
      <c r="C47" s="1476" t="s">
        <v>283</v>
      </c>
      <c r="D47" s="1476" t="s">
        <v>532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281</v>
      </c>
      <c r="B48" s="1476" t="s">
        <v>282</v>
      </c>
      <c r="C48" s="1476" t="s">
        <v>283</v>
      </c>
      <c r="D48" s="1476" t="s">
        <v>532</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281</v>
      </c>
      <c r="B49" s="1476" t="s">
        <v>282</v>
      </c>
      <c r="C49" s="1476" t="s">
        <v>283</v>
      </c>
      <c r="D49" s="1476" t="s">
        <v>532</v>
      </c>
      <c r="E49" s="2372"/>
      <c r="F49" s="2372"/>
      <c r="G49" s="2372"/>
      <c r="H49" s="2372"/>
      <c r="I49" s="2369"/>
      <c r="J49" s="1476"/>
      <c r="K49" s="1476"/>
      <c r="L49" s="1477"/>
      <c r="P49" s="2370"/>
      <c r="Q49" s="1594"/>
      <c r="R49" s="469"/>
      <c r="S49" s="1391"/>
      <c r="T49" s="478" t="s">
        <v>422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281</v>
      </c>
      <c r="B50" s="1476" t="s">
        <v>282</v>
      </c>
      <c r="C50" s="1476" t="s">
        <v>283</v>
      </c>
      <c r="D50" s="1476" t="s">
        <v>532</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852" customFormat="1" customHeight="1" ht="0">
      <c r="A51" s="1456" t="s">
        <v>281</v>
      </c>
      <c r="B51" s="1456" t="s">
        <v>282</v>
      </c>
      <c r="C51" s="1427"/>
      <c r="D51" s="1427"/>
      <c r="E51" s="2372"/>
      <c r="F51" s="2371"/>
      <c r="G51" s="1427"/>
      <c r="H51" s="1427"/>
      <c r="I51" s="1427"/>
      <c r="J51" s="1427"/>
      <c r="K51" s="1427"/>
      <c r="L51" s="1607"/>
      <c r="M51" s="1434"/>
      <c r="N51" s="1434"/>
      <c r="P51" s="1429"/>
      <c r="Q51" s="1430"/>
      <c r="R51" s="1429"/>
      <c r="S51" s="1435"/>
      <c r="T51" s="1438" t="s">
        <v>236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852" customFormat="1" customHeight="1" ht="0">
      <c r="A52" s="1456" t="s">
        <v>281</v>
      </c>
      <c r="B52" s="1456"/>
      <c r="C52" s="1456"/>
      <c r="D52" s="1456"/>
      <c r="E52" s="2371"/>
      <c r="F52" s="1456"/>
      <c r="G52" s="1456"/>
      <c r="H52" s="1456"/>
      <c r="I52" s="1456"/>
      <c r="J52" s="1456"/>
      <c r="K52" s="1456"/>
      <c r="L52" s="1459"/>
      <c r="M52" s="1434"/>
      <c r="N52" s="1434"/>
      <c r="O52" s="631"/>
      <c r="P52" s="493"/>
      <c r="Q52" s="1457"/>
      <c r="R52" s="493"/>
      <c r="S52" s="1435"/>
      <c r="T52" s="1438" t="s">
        <v>237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85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238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4B5E4-D614-83D1-3D77-4EF10CE62EF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851" width="11.57421875" hidden="1" customWidth="1"/>
    <col min="2" max="2" style="5851" width="11.00390625" hidden="1" customWidth="1"/>
    <col min="3" max="3" style="5851" width="10.57421875" hidden="1"/>
    <col min="4" max="4" style="5851" width="12.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2.00390625" hidden="1" customWidth="1"/>
    <col min="10" max="10" style="5851" width="9.8515625" hidden="1" customWidth="1"/>
    <col min="11" max="11" style="5851" width="11.421875" hidden="1" customWidth="1"/>
    <col min="12" max="12" style="6673" width="19.140625" hidden="1" customWidth="1"/>
    <col min="13" max="14" style="6674" width="12.28125" hidden="1" customWidth="1"/>
    <col min="15" max="15" style="6674" width="23.421875" hidden="1" customWidth="1"/>
    <col min="16" max="16" style="6674" width="3.7109375" hidden="1" customWidth="1"/>
    <col min="17" max="17" style="6859" width="3.7109375" hidden="1" customWidth="1"/>
    <col min="18" max="18" style="6676" width="3.00390625" customWidth="1"/>
    <col min="19" max="19" style="6677" width="12.00390625" customWidth="1"/>
    <col min="20" max="20" style="5772" width="31.00390625" customWidth="1"/>
    <col min="21" max="21" style="5772" width="0.140625" customWidth="1"/>
    <col min="22" max="25" style="5772" width="21.7109375" hidden="1" customWidth="1"/>
    <col min="26" max="26" style="5772" width="11.7109375" hidden="1" customWidth="1"/>
    <col min="27" max="27" style="5772" width="3.7109375" hidden="1" customWidth="1"/>
    <col min="28" max="28" style="5772" width="11.7109375" hidden="1" customWidth="1"/>
    <col min="29" max="29" style="5772" width="8.57421875" hidden="1" customWidth="1"/>
    <col min="30" max="30" style="5772" width="3.7109375" customWidth="1"/>
    <col min="31" max="32" style="5772" width="3.00390625" customWidth="1"/>
    <col min="33" max="33" style="5772" width="24.00390625" customWidth="1"/>
    <col min="34" max="34" style="5772" width="3.7109375" customWidth="1"/>
    <col min="35" max="36" style="5772" width="3.00390625" customWidth="1"/>
    <col min="37" max="37" style="5772" width="24.00390625" customWidth="1"/>
    <col min="38" max="38" style="5772" width="3.7109375" customWidth="1"/>
    <col min="39" max="40" style="5772" width="3.00390625" customWidth="1"/>
    <col min="41" max="41" style="5772" width="18.00390625" customWidth="1"/>
    <col min="42" max="42" style="5772" width="3.7109375" customWidth="1"/>
    <col min="43" max="44" style="5772" width="3.00390625" customWidth="1"/>
    <col min="45" max="45" style="5772" width="18.00390625" customWidth="1"/>
    <col min="46" max="49" style="5772" width="21.00390625" customWidth="1"/>
    <col min="50" max="50" style="5772" width="11.00390625" customWidth="1"/>
    <col min="51" max="51" style="5772" width="3.7109375" customWidth="1"/>
    <col min="52" max="52" style="5772" width="11.00390625" customWidth="1"/>
    <col min="53" max="53" style="5772" width="8.57421875" hidden="1" customWidth="1"/>
    <col min="54" max="54" style="5772" width="4.00390625" customWidth="1"/>
    <col min="55" max="55" style="5772" width="115.00390625" customWidth="1"/>
    <col min="56" max="60" style="5852" width="10.00390625" customWidth="1"/>
    <col min="61" max="61" style="577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130</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407</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408</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528</v>
      </c>
      <c r="BE4" s="613"/>
      <c r="BF4" s="613" t="str">
        <f>IF(T4="","",T4)</f>
        <v>Наименование централизованной системы водоотведения</v>
      </c>
      <c r="BG4" s="613"/>
      <c r="BH4" s="613"/>
      <c r="BI4" s="1268">
        <v>0</v>
      </c>
    </row>
    <row s="585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412</v>
      </c>
      <c r="BE5" s="613"/>
      <c r="BF5" s="613" t="str">
        <f>IF(T5="","",T5)</f>
        <v/>
      </c>
      <c r="BG5" s="613"/>
      <c r="BH5" s="613"/>
      <c r="BI5" s="624">
        <v>0</v>
      </c>
    </row>
    <row s="5852" customFormat="1" customHeight="1" ht="14.25" hidden="1">
      <c r="A6" s="1456"/>
      <c r="B6" s="1456"/>
      <c r="C6" s="1456"/>
      <c r="D6" s="1456"/>
      <c r="E6" s="2372"/>
      <c r="F6" s="2372"/>
      <c r="G6" s="2372"/>
      <c r="H6" s="2372"/>
      <c r="I6" s="2369" t="str">
        <f>S5&amp;".1"</f>
        <v>.1</v>
      </c>
      <c r="J6" s="1456"/>
      <c r="K6" s="1456"/>
      <c r="L6" s="1459" t="s">
        <v>413</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85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68</v>
      </c>
      <c r="AB8" s="1847"/>
      <c r="AC8" s="1582" t="s">
        <v>68</v>
      </c>
      <c r="AD8" s="2298" t="s">
        <v>68</v>
      </c>
      <c r="AE8" s="2439"/>
      <c r="AF8" s="2318">
        <v>1</v>
      </c>
      <c r="AG8" s="2476"/>
      <c r="AH8" s="2220" t="s">
        <v>68</v>
      </c>
      <c r="AI8" s="2439"/>
      <c r="AJ8" s="2318">
        <v>1</v>
      </c>
      <c r="AK8" s="2440" t="s">
        <v>28</v>
      </c>
      <c r="AL8" s="2220" t="s">
        <v>68</v>
      </c>
      <c r="AM8" s="2305"/>
      <c r="AN8" s="2318">
        <v>1</v>
      </c>
      <c r="AO8" s="2470"/>
      <c r="AP8" s="2471" t="s">
        <v>68</v>
      </c>
      <c r="AQ8" s="424"/>
      <c r="AR8" s="1599">
        <v>1</v>
      </c>
      <c r="AS8" s="1605" t="s">
        <v>28</v>
      </c>
      <c r="AT8" s="864"/>
      <c r="AU8" s="1370"/>
      <c r="AV8" s="864"/>
      <c r="AW8" s="1370"/>
      <c r="AX8" s="1847"/>
      <c r="AY8" s="1582" t="s">
        <v>68</v>
      </c>
      <c r="AZ8" s="1847"/>
      <c r="BA8" s="1582" t="s">
        <v>68</v>
      </c>
      <c r="BB8" s="1461"/>
      <c r="BC8" s="2366" t="s">
        <v>512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533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85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85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85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85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236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85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68</v>
      </c>
      <c r="AZ20" s="1849"/>
      <c r="BA20" s="1598" t="s">
        <v>68</v>
      </c>
      <c r="BI20" s="1268">
        <v>0</v>
      </c>
    </row>
    <row customHeight="1" ht="14.25" hidden="1">
      <c r="BD21" s="609"/>
      <c r="BE21" s="609"/>
      <c r="BF21" s="609"/>
      <c r="BG21" s="609"/>
      <c r="BH21" s="609"/>
      <c r="BI21" s="1268">
        <v>0</v>
      </c>
    </row>
    <row customHeight="1" ht="14.25" hidden="1">
      <c r="O22" s="1480" t="s">
        <v>425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830" customFormat="1" customHeight="1" ht="14.25" hidden="1">
      <c r="M24" s="1621"/>
      <c r="N24" s="1621"/>
      <c r="O24" s="1622" t="s">
        <v>426</v>
      </c>
      <c r="P24" s="1621"/>
      <c r="Q24" s="1623"/>
      <c r="R24" s="1623"/>
      <c r="AA24" s="1620" t="s">
        <v>428</v>
      </c>
      <c r="AC24" s="1620" t="s">
        <v>429</v>
      </c>
      <c r="AD24" s="1620" t="s">
        <v>476</v>
      </c>
      <c r="AH24" s="1620" t="s">
        <v>476</v>
      </c>
      <c r="AK24" s="1620" t="s">
        <v>517</v>
      </c>
      <c r="AL24" s="1620" t="s">
        <v>476</v>
      </c>
      <c r="AP24" s="1620" t="s">
        <v>476</v>
      </c>
      <c r="AY24" s="1620" t="s">
        <v>428</v>
      </c>
      <c r="BA24" s="1620" t="s">
        <v>429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98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 РСО-Алания</v>
      </c>
      <c r="W31" s="2364"/>
      <c r="X31" s="2364"/>
      <c r="Y31" s="2364"/>
      <c r="Z31" s="2364"/>
      <c r="AA31" s="2364"/>
      <c r="AB31" s="2364"/>
      <c r="AC31" s="439"/>
      <c r="AD31" s="2364" t="str">
        <f>IF(TITLE_NAME_OR_PR_CHANGE="",IF(TITLE_NAME_OR_PR="","",TITLE_NAME_OR_PR),TITLE_NAME_OR_PR_CHANGE)</f>
        <v>Региональная служба по тарифам РСО-Алания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987" customFormat="1" customHeight="1" ht="18.75">
      <c r="A32" s="1481"/>
      <c r="B32" s="1481"/>
      <c r="C32" s="1481"/>
      <c r="D32" s="1481"/>
      <c r="E32" s="1481"/>
      <c r="F32" s="1481"/>
      <c r="G32" s="1481"/>
      <c r="H32" s="1481"/>
      <c r="I32" s="1481"/>
      <c r="J32" s="1481"/>
      <c r="K32" s="1481"/>
      <c r="L32" s="1482"/>
      <c r="M32" s="1481"/>
      <c r="N32" s="1481"/>
      <c r="O32" s="1481"/>
      <c r="P32" s="1481"/>
      <c r="Q32" s="1481"/>
      <c r="S32" s="2363" t="s">
        <v>431</v>
      </c>
      <c r="T32" s="2363"/>
      <c r="U32" s="1485"/>
      <c r="V32" s="2377" t="str">
        <f>IF(TITLE_DATE_PR_CHANGE="",IF(TITLE_DATE_PR="","",TITLE_DATE_PR),TITLE_DATE_PR_CHANGE)</f>
        <v>45652</v>
      </c>
      <c r="W32" s="2377"/>
      <c r="X32" s="2377"/>
      <c r="Y32" s="2377"/>
      <c r="Z32" s="2377"/>
      <c r="AA32" s="2377"/>
      <c r="AB32" s="2377"/>
      <c r="AC32" s="439"/>
      <c r="AD32" s="2377" t="str">
        <f>IF(TITLE_DATE_PR_CHANGE="",IF(TITLE_DATE_PR="","",TITLE_DATE_PR),TITLE_DATE_PR_CHANGE)</f>
        <v>45652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987" customFormat="1" customHeight="1" ht="18.75">
      <c r="A33" s="1481"/>
      <c r="B33" s="1481"/>
      <c r="C33" s="1481"/>
      <c r="D33" s="1481"/>
      <c r="E33" s="1481"/>
      <c r="F33" s="1481"/>
      <c r="G33" s="1481"/>
      <c r="H33" s="1481"/>
      <c r="I33" s="1481"/>
      <c r="J33" s="1481"/>
      <c r="K33" s="1481"/>
      <c r="L33" s="1482"/>
      <c r="M33" s="1481"/>
      <c r="N33" s="1481"/>
      <c r="O33" s="1481"/>
      <c r="P33" s="1481"/>
      <c r="Q33" s="1481"/>
      <c r="S33" s="2363" t="s">
        <v>432</v>
      </c>
      <c r="T33" s="2363"/>
      <c r="U33" s="1485"/>
      <c r="V33" s="2364" t="str">
        <f>IF(TITLE_NUMBER_PR_CHANGE="",IF(TITLE_NUMBER_PR="","",TITLE_NUMBER_PR),TITLE_NUMBER_PR_CHANGE)</f>
        <v>№ 146</v>
      </c>
      <c r="W33" s="2364"/>
      <c r="X33" s="2364"/>
      <c r="Y33" s="2364"/>
      <c r="Z33" s="2364"/>
      <c r="AA33" s="2364"/>
      <c r="AB33" s="2364"/>
      <c r="AC33" s="439"/>
      <c r="AD33" s="2364" t="str">
        <f>IF(TITLE_NUMBER_PR_CHANGE="",IF(TITLE_NUMBER_PR="","",TITLE_NUMBER_PR),TITLE_NUMBER_PR_CHANGE)</f>
        <v>№ 146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98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www.rst.alania.gov.ru</v>
      </c>
      <c r="W34" s="2364"/>
      <c r="X34" s="2364"/>
      <c r="Y34" s="2364"/>
      <c r="Z34" s="2364"/>
      <c r="AA34" s="2364"/>
      <c r="AB34" s="2364"/>
      <c r="AC34" s="439"/>
      <c r="AD34" s="2364" t="str">
        <f>IF(TITLE_IST_PUB_CHANGE="",IF(TITLE_IST_PUB="","",TITLE_IST_PUB),TITLE_IST_PUB_CHANGE)</f>
        <v>www.rst.alania.gov.ru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98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431</v>
      </c>
      <c r="T36" s="2363"/>
      <c r="U36" s="1485"/>
      <c r="V36" s="2377" t="str">
        <f>IF(TITLE_DATE_PR_CHANGE="",IF(TITLE_DATE_PR="","",TITLE_DATE_PR),TITLE_DATE_PR_CHANGE)</f>
        <v>45652</v>
      </c>
      <c r="W36" s="2377"/>
      <c r="X36" s="2377"/>
      <c r="Y36" s="2377"/>
      <c r="Z36" s="2377"/>
      <c r="AA36" s="2377"/>
      <c r="AB36" s="2377"/>
      <c r="AC36" s="439"/>
      <c r="AD36" s="2377" t="str">
        <f>IF(TITLE_DATE_PR_CHANGE="",IF(TITLE_DATE_PR="","",TITLE_DATE_PR),TITLE_DATE_PR_CHANGE)</f>
        <v>45652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98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432</v>
      </c>
      <c r="T37" s="2363"/>
      <c r="U37" s="1485"/>
      <c r="V37" s="2364" t="str">
        <f>IF(TITLE_NUMBER_PR_CHANGE="",IF(TITLE_NUMBER_PR="","",TITLE_NUMBER_PR),TITLE_NUMBER_PR_CHANGE)</f>
        <v>№ 146</v>
      </c>
      <c r="W37" s="2364"/>
      <c r="X37" s="2364"/>
      <c r="Y37" s="2364"/>
      <c r="Z37" s="2364"/>
      <c r="AA37" s="2364"/>
      <c r="AB37" s="2364"/>
      <c r="AC37" s="439"/>
      <c r="AD37" s="2364" t="str">
        <f>IF(TITLE_NUMBER_PR_CHANGE="",IF(TITLE_NUMBER_PR="","",TITLE_NUMBER_PR),TITLE_NUMBER_PR_CHANGE)</f>
        <v>№ 146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98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310</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311</v>
      </c>
      <c r="BI40" s="1268">
        <v>14</v>
      </c>
    </row>
    <row customHeight="1" ht="14.699999999999998">
      <c r="Q41" s="404"/>
      <c r="R41" s="489"/>
      <c r="S41" s="2386" t="s">
        <v>90</v>
      </c>
      <c r="T41" s="2322" t="s">
        <v>518</v>
      </c>
      <c r="U41" s="414"/>
      <c r="V41" s="2387" t="s">
        <v>437</v>
      </c>
      <c r="W41" s="2388"/>
      <c r="X41" s="2388"/>
      <c r="Y41" s="2388"/>
      <c r="Z41" s="2388"/>
      <c r="AA41" s="2388"/>
      <c r="AB41" s="2389"/>
      <c r="AC41" s="2390" t="s">
        <v>438</v>
      </c>
      <c r="AD41" s="2441" t="s">
        <v>535</v>
      </c>
      <c r="AE41" s="2404"/>
      <c r="AF41" s="2404"/>
      <c r="AG41" s="2442"/>
      <c r="AH41" s="2441" t="s">
        <v>536</v>
      </c>
      <c r="AI41" s="2404"/>
      <c r="AJ41" s="2404"/>
      <c r="AK41" s="2442"/>
      <c r="AL41" s="2441" t="s">
        <v>537</v>
      </c>
      <c r="AM41" s="2404"/>
      <c r="AN41" s="2404"/>
      <c r="AO41" s="2442"/>
      <c r="AP41" s="2441" t="s">
        <v>522</v>
      </c>
      <c r="AQ41" s="2404"/>
      <c r="AR41" s="2404"/>
      <c r="AS41" s="2442"/>
      <c r="AT41" s="2387" t="s">
        <v>437</v>
      </c>
      <c r="AU41" s="2388"/>
      <c r="AV41" s="2388"/>
      <c r="AW41" s="2388"/>
      <c r="AX41" s="2388"/>
      <c r="AY41" s="2388"/>
      <c r="AZ41" s="2389"/>
      <c r="BA41" s="2390" t="s">
        <v>438</v>
      </c>
      <c r="BB41" s="2393" t="s">
        <v>440</v>
      </c>
      <c r="BC41" s="2240"/>
      <c r="BI41" s="1268">
        <v>14</v>
      </c>
    </row>
    <row customHeight="1" ht="35.699999999999996">
      <c r="Q42" s="404"/>
      <c r="R42" s="489"/>
      <c r="S42" s="2386"/>
      <c r="T42" s="2322"/>
      <c r="U42" s="1144"/>
      <c r="V42" s="2305" t="s">
        <v>523</v>
      </c>
      <c r="W42" s="2306"/>
      <c r="X42" s="2305" t="s">
        <v>524</v>
      </c>
      <c r="Y42" s="2306"/>
      <c r="Z42" s="2407" t="s">
        <v>525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538</v>
      </c>
      <c r="AU42" s="2306"/>
      <c r="AV42" s="2305" t="s">
        <v>539</v>
      </c>
      <c r="AW42" s="2306"/>
      <c r="AX42" s="2407" t="s">
        <v>525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142</v>
      </c>
      <c r="C44" s="1483" t="s">
        <v>143</v>
      </c>
      <c r="D44" s="1483" t="s">
        <v>144</v>
      </c>
      <c r="E44" s="1477" t="s">
        <v>445</v>
      </c>
      <c r="F44" s="1477" t="s">
        <v>446</v>
      </c>
      <c r="G44" s="1477" t="s">
        <v>447</v>
      </c>
      <c r="H44" s="1477" t="s">
        <v>448</v>
      </c>
      <c r="I44" s="1477" t="s">
        <v>449</v>
      </c>
      <c r="J44" s="1477" t="s">
        <v>450</v>
      </c>
      <c r="K44" s="1477" t="s">
        <v>451</v>
      </c>
      <c r="L44" s="1477" t="s">
        <v>426</v>
      </c>
      <c r="Q44" s="404"/>
      <c r="R44" s="489"/>
      <c r="S44" s="2386"/>
      <c r="T44" s="2322"/>
      <c r="U44" s="415"/>
      <c r="V44" s="1592" t="s">
        <v>485</v>
      </c>
      <c r="W44" s="1592" t="s">
        <v>486</v>
      </c>
      <c r="X44" s="1592" t="s">
        <v>485</v>
      </c>
      <c r="Y44" s="1592" t="s">
        <v>486</v>
      </c>
      <c r="Z44" s="1602" t="s">
        <v>454</v>
      </c>
      <c r="AA44" s="2383" t="s">
        <v>455</v>
      </c>
      <c r="AB44" s="2384"/>
      <c r="AC44" s="2392"/>
      <c r="AD44" s="2446"/>
      <c r="AE44" s="2447"/>
      <c r="AF44" s="2447"/>
      <c r="AG44" s="2448"/>
      <c r="AH44" s="2446"/>
      <c r="AI44" s="2447"/>
      <c r="AJ44" s="2447"/>
      <c r="AK44" s="2448"/>
      <c r="AL44" s="2446"/>
      <c r="AM44" s="2447"/>
      <c r="AN44" s="2447"/>
      <c r="AO44" s="2448"/>
      <c r="AP44" s="2446"/>
      <c r="AQ44" s="2447"/>
      <c r="AR44" s="2447"/>
      <c r="AS44" s="2448"/>
      <c r="AT44" s="1592" t="s">
        <v>485</v>
      </c>
      <c r="AU44" s="1592" t="s">
        <v>486</v>
      </c>
      <c r="AV44" s="1592" t="s">
        <v>485</v>
      </c>
      <c r="AW44" s="1592" t="s">
        <v>486</v>
      </c>
      <c r="AX44" s="1602" t="s">
        <v>454</v>
      </c>
      <c r="AY44" s="2383" t="s">
        <v>455</v>
      </c>
      <c r="AZ44" s="2384"/>
      <c r="BA44" s="2392"/>
      <c r="BB44" s="2395"/>
      <c r="BC44" s="2240"/>
      <c r="BI44" s="1268">
        <v>14</v>
      </c>
    </row>
    <row s="643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117</v>
      </c>
      <c r="T45" s="1368" t="s">
        <v>105</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130</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286</v>
      </c>
      <c r="B47" s="1476" t="s">
        <v>287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407</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408</v>
      </c>
      <c r="BE47" s="613"/>
      <c r="BF47" s="613" t="str">
        <f>IF(T47="","",T47)</f>
        <v>Территория действия тарифа</v>
      </c>
      <c r="BG47" s="613"/>
      <c r="BH47" s="613"/>
      <c r="BI47" s="1268">
        <v>21</v>
      </c>
    </row>
    <row customHeight="1" ht="35.699999999999996">
      <c r="A48" s="1476" t="s">
        <v>286</v>
      </c>
      <c r="B48" s="1476" t="s">
        <v>287</v>
      </c>
      <c r="C48" s="1476" t="s">
        <v>288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528</v>
      </c>
      <c r="BE48" s="613"/>
      <c r="BF48" s="613" t="str">
        <f>IF(T48="","",T48)</f>
        <v>Наименование централизованной системы водоотведения</v>
      </c>
      <c r="BG48" s="613"/>
      <c r="BH48" s="613"/>
      <c r="BI48" s="1268">
        <v>34</v>
      </c>
    </row>
    <row s="5852" customFormat="1" customHeight="1" ht="0">
      <c r="A49" s="1456" t="s">
        <v>286</v>
      </c>
      <c r="B49" s="1456" t="s">
        <v>287</v>
      </c>
      <c r="C49" s="1456" t="s">
        <v>288</v>
      </c>
      <c r="D49" s="1456" t="s">
        <v>540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412</v>
      </c>
      <c r="BE49" s="613"/>
      <c r="BF49" s="613" t="str">
        <f>IF(T49="","",T49)</f>
        <v/>
      </c>
      <c r="BG49" s="613"/>
      <c r="BH49" s="613"/>
      <c r="BI49" s="624">
        <v>0</v>
      </c>
    </row>
    <row s="5852" customFormat="1" customHeight="1" ht="0">
      <c r="A50" s="1456" t="s">
        <v>286</v>
      </c>
      <c r="B50" s="1456" t="s">
        <v>287</v>
      </c>
      <c r="C50" s="1456" t="s">
        <v>288</v>
      </c>
      <c r="D50" s="1456" t="s">
        <v>540</v>
      </c>
      <c r="E50" s="2372"/>
      <c r="F50" s="2372"/>
      <c r="G50" s="2372"/>
      <c r="H50" s="2372"/>
      <c r="I50" s="2369" t="str">
        <f>S49&amp;".1"</f>
        <v>.1</v>
      </c>
      <c r="J50" s="1456"/>
      <c r="K50" s="1456"/>
      <c r="L50" s="1459" t="s">
        <v>413</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852" customFormat="1" customHeight="1" ht="0">
      <c r="A51" s="1456" t="s">
        <v>286</v>
      </c>
      <c r="B51" s="1456" t="s">
        <v>287</v>
      </c>
      <c r="C51" s="1456" t="s">
        <v>288</v>
      </c>
      <c r="D51" s="1456" t="s">
        <v>540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286</v>
      </c>
      <c r="B52" s="1476" t="s">
        <v>287</v>
      </c>
      <c r="C52" s="1476" t="s">
        <v>288</v>
      </c>
      <c r="D52" s="1476" t="s">
        <v>540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68</v>
      </c>
      <c r="AB52" s="1847"/>
      <c r="AC52" s="1582" t="s">
        <v>68</v>
      </c>
      <c r="AD52" s="2298" t="s">
        <v>68</v>
      </c>
      <c r="AE52" s="2439"/>
      <c r="AF52" s="2318">
        <v>1</v>
      </c>
      <c r="AG52" s="2476"/>
      <c r="AH52" s="2220" t="s">
        <v>68</v>
      </c>
      <c r="AI52" s="2439"/>
      <c r="AJ52" s="2318">
        <v>1</v>
      </c>
      <c r="AK52" s="2440" t="s">
        <v>28</v>
      </c>
      <c r="AL52" s="2220" t="s">
        <v>68</v>
      </c>
      <c r="AM52" s="2305"/>
      <c r="AN52" s="2318">
        <v>1</v>
      </c>
      <c r="AO52" s="2470"/>
      <c r="AP52" s="2471" t="s">
        <v>68</v>
      </c>
      <c r="AQ52" s="424"/>
      <c r="AR52" s="1599">
        <v>1</v>
      </c>
      <c r="AS52" s="1605" t="s">
        <v>28</v>
      </c>
      <c r="AT52" s="864"/>
      <c r="AU52" s="1370"/>
      <c r="AV52" s="864"/>
      <c r="AW52" s="1370"/>
      <c r="AX52" s="1847"/>
      <c r="AY52" s="1582" t="s">
        <v>68</v>
      </c>
      <c r="AZ52" s="1847"/>
      <c r="BA52" s="1582" t="s">
        <v>68</v>
      </c>
      <c r="BB52" s="1461"/>
      <c r="BC52" s="2366" t="s">
        <v>512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513</v>
      </c>
      <c r="AT53" s="1506"/>
      <c r="AU53" s="1609"/>
      <c r="AV53" s="1506"/>
      <c r="AW53" s="1609"/>
      <c r="AX53" s="1506"/>
      <c r="AY53" s="1506"/>
      <c r="AZ53" s="1506"/>
      <c r="BA53" s="1506"/>
      <c r="BB53" s="1510"/>
      <c r="BC53" s="2367"/>
      <c r="BE53" s="613"/>
      <c r="BF53" s="613"/>
      <c r="BG53" s="613"/>
      <c r="BH53" s="613"/>
      <c r="BI53" s="1268">
        <v>11</v>
      </c>
    </row>
    <row customHeight="1" ht="11.549999999999999">
      <c r="A54" s="1476" t="s">
        <v>286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533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286</v>
      </c>
      <c r="B56" s="1476" t="s">
        <v>287</v>
      </c>
      <c r="C56" s="1476" t="s">
        <v>288</v>
      </c>
      <c r="D56" s="1476" t="s">
        <v>540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286</v>
      </c>
      <c r="B57" s="1476" t="s">
        <v>287</v>
      </c>
      <c r="C57" s="1476" t="s">
        <v>288</v>
      </c>
      <c r="D57" s="1476" t="s">
        <v>540</v>
      </c>
      <c r="E57" s="2372"/>
      <c r="F57" s="2372"/>
      <c r="G57" s="2372"/>
      <c r="H57" s="2372"/>
      <c r="I57" s="2399"/>
      <c r="J57" s="2369"/>
      <c r="K57" s="1476"/>
      <c r="L57" s="1477"/>
      <c r="P57" s="2370"/>
      <c r="Q57" s="2370"/>
      <c r="R57" s="469"/>
      <c r="S57" s="1391"/>
      <c r="T57" s="400" t="s">
        <v>475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852" customFormat="1" customHeight="1" ht="0">
      <c r="A58" s="1456" t="s">
        <v>286</v>
      </c>
      <c r="B58" s="1456" t="s">
        <v>287</v>
      </c>
      <c r="C58" s="1456" t="s">
        <v>288</v>
      </c>
      <c r="D58" s="1456" t="s">
        <v>540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852" customFormat="1" customHeight="1" ht="0">
      <c r="A59" s="1456" t="s">
        <v>286</v>
      </c>
      <c r="B59" s="1456" t="s">
        <v>287</v>
      </c>
      <c r="C59" s="1456" t="s">
        <v>288</v>
      </c>
      <c r="D59" s="1456" t="s">
        <v>540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852" customFormat="1" customHeight="1" ht="0">
      <c r="A60" s="1456" t="s">
        <v>286</v>
      </c>
      <c r="B60" s="1456" t="s">
        <v>287</v>
      </c>
      <c r="C60" s="1456" t="s">
        <v>288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852" customFormat="1" customHeight="1" ht="0">
      <c r="A61" s="1456" t="s">
        <v>286</v>
      </c>
      <c r="B61" s="1456" t="s">
        <v>287</v>
      </c>
      <c r="C61" s="1427"/>
      <c r="D61" s="1427"/>
      <c r="E61" s="2372"/>
      <c r="F61" s="2371"/>
      <c r="G61" s="1427"/>
      <c r="H61" s="1427"/>
      <c r="I61" s="1427"/>
      <c r="J61" s="1427"/>
      <c r="K61" s="1427"/>
      <c r="L61" s="1607"/>
      <c r="M61" s="1434"/>
      <c r="N61" s="1434"/>
      <c r="P61" s="1429"/>
      <c r="Q61" s="1430"/>
      <c r="R61" s="1429"/>
      <c r="S61" s="1435"/>
      <c r="T61" s="1438" t="s">
        <v>236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852" customFormat="1" customHeight="1" ht="0">
      <c r="A62" s="1456" t="s">
        <v>286</v>
      </c>
      <c r="B62" s="1456"/>
      <c r="C62" s="1456"/>
      <c r="D62" s="1456"/>
      <c r="E62" s="2371"/>
      <c r="F62" s="1456"/>
      <c r="G62" s="1456"/>
      <c r="H62" s="1456"/>
      <c r="I62" s="1456"/>
      <c r="J62" s="1456"/>
      <c r="K62" s="1456"/>
      <c r="L62" s="1459"/>
      <c r="M62" s="1434"/>
      <c r="N62" s="1434"/>
      <c r="O62" s="631"/>
      <c r="P62" s="493"/>
      <c r="Q62" s="1457"/>
      <c r="R62" s="493"/>
      <c r="S62" s="1435"/>
      <c r="T62" s="1438" t="s">
        <v>237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85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238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3DA8E-DCF5-382F-825C-5E3C670AB9C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4.140625" hidden="1" customWidth="1"/>
    <col min="10" max="10" style="5851" width="9.8515625" hidden="1" customWidth="1"/>
    <col min="11" max="11" style="5851" width="14.7109375" hidden="1" customWidth="1"/>
    <col min="12" max="12" style="6673" width="19.140625" hidden="1" customWidth="1"/>
    <col min="13" max="14" style="6674" width="12.28125" hidden="1" customWidth="1"/>
    <col min="15" max="15" style="6674" width="23.421875" hidden="1" customWidth="1"/>
    <col min="16" max="16" style="6675" width="3.00390625" customWidth="1"/>
    <col min="17" max="18" style="6676" width="3.00390625" customWidth="1"/>
    <col min="19" max="19" style="6677" width="12.00390625" customWidth="1"/>
    <col min="20" max="20" style="5772" width="35.00390625" customWidth="1"/>
    <col min="21" max="21" style="5772" width="0.140625" customWidth="1"/>
    <col min="22" max="28" style="5772" width="19.7109375" hidden="1" customWidth="1"/>
    <col min="29" max="29" style="5772" width="11.7109375" hidden="1" customWidth="1"/>
    <col min="30" max="30" style="5772" width="3.7109375" hidden="1" customWidth="1"/>
    <col min="31" max="31" style="5772" width="11.7109375" hidden="1" customWidth="1"/>
    <col min="32" max="32" style="5772" width="8.57421875" hidden="1" customWidth="1"/>
    <col min="33" max="33" style="5772" width="19.7109375" customWidth="1"/>
    <col min="34" max="39" style="5772" width="19.00390625" customWidth="1"/>
    <col min="40" max="40" style="5772" width="11.00390625" customWidth="1"/>
    <col min="41" max="41" style="5772" width="3.7109375" customWidth="1"/>
    <col min="42" max="42" style="5772" width="11.00390625" customWidth="1"/>
    <col min="43" max="43" style="5772" width="8.57421875" hidden="1" customWidth="1"/>
    <col min="44" max="44" style="5772" width="4.00390625" customWidth="1"/>
    <col min="45" max="45" style="5772" width="115.00390625" customWidth="1"/>
    <col min="46" max="50" style="5852" width="10.00390625" customWidth="1"/>
    <col min="51" max="51" style="577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130</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407</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408</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541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542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416</v>
      </c>
      <c r="P6" s="2370"/>
      <c r="Q6" s="2370">
        <v>1</v>
      </c>
      <c r="R6" s="470"/>
      <c r="S6" s="1606">
        <f>$J6</f>
      </c>
      <c r="T6" s="399" t="s">
        <v>417</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68</v>
      </c>
      <c r="AE7" s="2378"/>
      <c r="AF7" s="2220" t="s">
        <v>68</v>
      </c>
      <c r="AG7" s="864"/>
      <c r="AH7" s="864"/>
      <c r="AI7" s="864"/>
      <c r="AJ7" s="864"/>
      <c r="AK7" s="864"/>
      <c r="AL7" s="864"/>
      <c r="AM7" s="864"/>
      <c r="AN7" s="2378"/>
      <c r="AO7" s="2220" t="s">
        <v>68</v>
      </c>
      <c r="AP7" s="2400"/>
      <c r="AQ7" s="2220" t="s">
        <v>68</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422</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85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85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68</v>
      </c>
      <c r="AP15" s="2380"/>
      <c r="AQ15" s="2381" t="s">
        <v>68</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851" customFormat="1" customHeight="1" ht="22.5" hidden="1">
      <c r="L18" s="1591"/>
      <c r="M18" s="1475"/>
      <c r="N18" s="1475"/>
      <c r="O18" s="1480" t="s">
        <v>425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85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851" customFormat="1" customHeight="1" ht="12" hidden="1">
      <c r="L20" s="1591"/>
      <c r="M20" s="1475"/>
      <c r="N20" s="1475"/>
      <c r="O20" s="1477" t="s">
        <v>426</v>
      </c>
      <c r="P20" s="1475"/>
      <c r="Q20" s="1555"/>
      <c r="R20" s="1555"/>
      <c r="S20" s="842"/>
      <c r="T20" s="1273" t="s">
        <v>427</v>
      </c>
      <c r="W20" s="1479"/>
      <c r="X20" s="1479"/>
      <c r="Y20" s="1479"/>
      <c r="Z20" s="1479"/>
      <c r="AA20" s="1479"/>
      <c r="AB20" s="1479"/>
      <c r="AD20" s="299" t="s">
        <v>428</v>
      </c>
      <c r="AF20" s="299" t="s">
        <v>429</v>
      </c>
      <c r="AG20" s="1273" t="s">
        <v>427</v>
      </c>
      <c r="AH20" s="1479"/>
      <c r="AI20" s="1479"/>
      <c r="AJ20" s="1479"/>
      <c r="AK20" s="1479"/>
      <c r="AL20" s="1479"/>
      <c r="AO20" s="299" t="s">
        <v>430</v>
      </c>
      <c r="AQ20" s="299" t="s">
        <v>429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98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РСО-Алания</v>
      </c>
      <c r="W27" s="2364"/>
      <c r="X27" s="2364"/>
      <c r="Y27" s="2364"/>
      <c r="Z27" s="2364"/>
      <c r="AA27" s="2364"/>
      <c r="AB27" s="2364"/>
      <c r="AC27" s="2364"/>
      <c r="AD27" s="2364"/>
      <c r="AE27" s="2364"/>
      <c r="AF27" s="439"/>
      <c r="AG27" s="2364" t="str">
        <f>IF(TITLE_NAME_OR_PR_CHANGE="",IF(TITLE_NAME_OR_PR="","",TITLE_NAME_OR_PR),TITLE_NAME_OR_PR_CHANGE)</f>
        <v>Региональная служба по тарифам РСО-Алания</v>
      </c>
      <c r="AH27" s="2364"/>
      <c r="AI27" s="2364"/>
      <c r="AJ27" s="2364"/>
      <c r="AK27" s="2364"/>
      <c r="AL27" s="2364"/>
      <c r="AM27" s="2364"/>
      <c r="AN27" s="2364"/>
      <c r="AO27" s="2364"/>
      <c r="AP27" s="2364"/>
      <c r="AQ27" s="439"/>
      <c r="AR27" s="439"/>
      <c r="AS27" s="393"/>
      <c r="AT27" s="481"/>
      <c r="AU27" s="481"/>
      <c r="AV27" s="481"/>
      <c r="AW27" s="481"/>
      <c r="AX27" s="481"/>
      <c r="AY27" s="531">
        <v>0</v>
      </c>
    </row>
    <row s="5987" customFormat="1" customHeight="1" ht="18.75">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45652</v>
      </c>
      <c r="W28" s="2377"/>
      <c r="X28" s="2377"/>
      <c r="Y28" s="2377"/>
      <c r="Z28" s="2377"/>
      <c r="AA28" s="2377"/>
      <c r="AB28" s="2377"/>
      <c r="AC28" s="2377"/>
      <c r="AD28" s="2377"/>
      <c r="AE28" s="2377"/>
      <c r="AF28" s="439"/>
      <c r="AG28" s="2377" t="str">
        <f>IF(TITLE_DATE_PR_CHANGE="",IF(TITLE_DATE_PR="","",TITLE_DATE_PR),TITLE_DATE_PR_CHANGE)</f>
        <v>45652</v>
      </c>
      <c r="AH28" s="2377"/>
      <c r="AI28" s="2377"/>
      <c r="AJ28" s="2377"/>
      <c r="AK28" s="2377"/>
      <c r="AL28" s="2377"/>
      <c r="AM28" s="2377"/>
      <c r="AN28" s="2377"/>
      <c r="AO28" s="2377"/>
      <c r="AP28" s="2377"/>
      <c r="AQ28" s="439"/>
      <c r="AR28" s="439"/>
      <c r="AS28" s="393"/>
      <c r="AT28" s="481"/>
      <c r="AU28" s="481"/>
      <c r="AV28" s="481"/>
      <c r="AW28" s="481"/>
      <c r="AX28" s="481"/>
      <c r="AY28" s="531">
        <v>0</v>
      </c>
    </row>
    <row s="5987" customFormat="1" customHeight="1" ht="18.75">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146</v>
      </c>
      <c r="W29" s="2364"/>
      <c r="X29" s="2364"/>
      <c r="Y29" s="2364"/>
      <c r="Z29" s="2364"/>
      <c r="AA29" s="2364"/>
      <c r="AB29" s="2364"/>
      <c r="AC29" s="2364"/>
      <c r="AD29" s="2364"/>
      <c r="AE29" s="2364"/>
      <c r="AF29" s="439"/>
      <c r="AG29" s="2364" t="str">
        <f>IF(TITLE_NUMBER_PR_CHANGE="",IF(TITLE_NUMBER_PR="","",TITLE_NUMBER_PR),TITLE_NUMBER_PR_CHANGE)</f>
        <v>№ 146</v>
      </c>
      <c r="AH29" s="2364"/>
      <c r="AI29" s="2364"/>
      <c r="AJ29" s="2364"/>
      <c r="AK29" s="2364"/>
      <c r="AL29" s="2364"/>
      <c r="AM29" s="2364"/>
      <c r="AN29" s="2364"/>
      <c r="AO29" s="2364"/>
      <c r="AP29" s="2364"/>
      <c r="AQ29" s="439"/>
      <c r="AR29" s="439"/>
      <c r="AS29" s="393"/>
      <c r="AT29" s="481"/>
      <c r="AU29" s="481"/>
      <c r="AV29" s="481"/>
      <c r="AW29" s="481"/>
      <c r="AX29" s="481"/>
      <c r="AY29" s="531">
        <v>0</v>
      </c>
    </row>
    <row s="598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www.rst.alania.gov.ru</v>
      </c>
      <c r="W30" s="2364"/>
      <c r="X30" s="2364"/>
      <c r="Y30" s="2364"/>
      <c r="Z30" s="2364"/>
      <c r="AA30" s="2364"/>
      <c r="AB30" s="2364"/>
      <c r="AC30" s="2364"/>
      <c r="AD30" s="2364"/>
      <c r="AE30" s="2364"/>
      <c r="AF30" s="439"/>
      <c r="AG30" s="2364" t="str">
        <f>IF(TITLE_IST_PUB_CHANGE="",IF(TITLE_IST_PUB="","",TITLE_IST_PUB),TITLE_IST_PUB_CHANGE)</f>
        <v>www.rst.alania.gov.ru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98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45652</v>
      </c>
      <c r="W32" s="2377"/>
      <c r="X32" s="2377"/>
      <c r="Y32" s="2377"/>
      <c r="Z32" s="2377"/>
      <c r="AA32" s="2377"/>
      <c r="AB32" s="2377"/>
      <c r="AC32" s="2377"/>
      <c r="AD32" s="2377"/>
      <c r="AE32" s="2377"/>
      <c r="AF32" s="439"/>
      <c r="AG32" s="2377" t="str">
        <f>IF(TITLE_DATE_PR_CHANGE="",IF(TITLE_DATE_PR="","",TITLE_DATE_PR),TITLE_DATE_PR_CHANGE)</f>
        <v>45652</v>
      </c>
      <c r="AH32" s="2377"/>
      <c r="AI32" s="2377"/>
      <c r="AJ32" s="2377"/>
      <c r="AK32" s="2377"/>
      <c r="AL32" s="2377"/>
      <c r="AM32" s="2377"/>
      <c r="AN32" s="2377"/>
      <c r="AO32" s="2377"/>
      <c r="AP32" s="2377"/>
      <c r="AQ32" s="439"/>
      <c r="AR32" s="439"/>
      <c r="AS32" s="393"/>
      <c r="AT32" s="481"/>
      <c r="AU32" s="481"/>
      <c r="AV32" s="481"/>
      <c r="AW32" s="481"/>
      <c r="AX32" s="481"/>
      <c r="AY32" s="531">
        <v>0</v>
      </c>
    </row>
    <row s="598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146</v>
      </c>
      <c r="W33" s="2364"/>
      <c r="X33" s="2364"/>
      <c r="Y33" s="2364"/>
      <c r="Z33" s="2364"/>
      <c r="AA33" s="2364"/>
      <c r="AB33" s="2364"/>
      <c r="AC33" s="2364"/>
      <c r="AD33" s="2364"/>
      <c r="AE33" s="2364"/>
      <c r="AF33" s="439"/>
      <c r="AG33" s="2364" t="str">
        <f>IF(TITLE_NUMBER_PR_CHANGE="",IF(TITLE_NUMBER_PR="","",TITLE_NUMBER_PR),TITLE_NUMBER_PR_CHANGE)</f>
        <v>№ 146</v>
      </c>
      <c r="AH33" s="2364"/>
      <c r="AI33" s="2364"/>
      <c r="AJ33" s="2364"/>
      <c r="AK33" s="2364"/>
      <c r="AL33" s="2364"/>
      <c r="AM33" s="2364"/>
      <c r="AN33" s="2364"/>
      <c r="AO33" s="2364"/>
      <c r="AP33" s="2364"/>
      <c r="AQ33" s="439"/>
      <c r="AR33" s="439"/>
      <c r="AS33" s="393"/>
      <c r="AT33" s="481"/>
      <c r="AU33" s="481"/>
      <c r="AV33" s="481"/>
      <c r="AW33" s="481"/>
      <c r="AX33" s="481"/>
      <c r="AY33" s="531">
        <v>0</v>
      </c>
    </row>
    <row s="59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435</v>
      </c>
      <c r="AG34" s="439"/>
      <c r="AH34" s="1748"/>
      <c r="AI34" s="1748"/>
      <c r="AJ34" s="1748"/>
      <c r="AK34" s="1748"/>
      <c r="AL34" s="1748"/>
      <c r="AM34" s="439"/>
      <c r="AN34" s="439"/>
      <c r="AO34" s="439"/>
      <c r="AP34" s="439"/>
      <c r="AQ34" s="391" t="s">
        <v>435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310</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311</v>
      </c>
      <c r="AY36" s="1268">
        <v>14</v>
      </c>
    </row>
    <row customHeight="1" ht="14.699999999999998">
      <c r="Q37" s="489"/>
      <c r="R37" s="489"/>
      <c r="S37" s="2386" t="s">
        <v>90</v>
      </c>
      <c r="T37" s="2322" t="s">
        <v>436</v>
      </c>
      <c r="U37" s="414"/>
      <c r="V37" s="2387" t="s">
        <v>437</v>
      </c>
      <c r="W37" s="2404"/>
      <c r="X37" s="2404"/>
      <c r="Y37" s="2404"/>
      <c r="Z37" s="2404"/>
      <c r="AA37" s="2404"/>
      <c r="AB37" s="2404"/>
      <c r="AC37" s="2388"/>
      <c r="AD37" s="2388"/>
      <c r="AE37" s="2389"/>
      <c r="AF37" s="2390" t="s">
        <v>438</v>
      </c>
      <c r="AG37" s="2387" t="s">
        <v>437</v>
      </c>
      <c r="AH37" s="2388"/>
      <c r="AI37" s="2388"/>
      <c r="AJ37" s="2388"/>
      <c r="AK37" s="2388"/>
      <c r="AL37" s="2388"/>
      <c r="AM37" s="2388"/>
      <c r="AN37" s="2388"/>
      <c r="AO37" s="2388"/>
      <c r="AP37" s="2389"/>
      <c r="AQ37" s="2390" t="s">
        <v>439</v>
      </c>
      <c r="AR37" s="2393" t="s">
        <v>440</v>
      </c>
      <c r="AS37" s="2240"/>
      <c r="AY37" s="1268">
        <v>14</v>
      </c>
    </row>
    <row customHeight="1" ht="19.95">
      <c r="Q38" s="489"/>
      <c r="R38" s="489"/>
      <c r="S38" s="2386"/>
      <c r="T38" s="2322"/>
      <c r="U38" s="1144"/>
      <c r="V38" s="2479" t="s">
        <v>543</v>
      </c>
      <c r="W38" s="2478" t="s">
        <v>544</v>
      </c>
      <c r="X38" s="2478"/>
      <c r="Y38" s="2478"/>
      <c r="Z38" s="2478" t="s">
        <v>545</v>
      </c>
      <c r="AA38" s="2478"/>
      <c r="AB38" s="2478"/>
      <c r="AC38" s="2407" t="s">
        <v>444</v>
      </c>
      <c r="AD38" s="2426"/>
      <c r="AE38" s="2427"/>
      <c r="AF38" s="2391"/>
      <c r="AG38" s="2479" t="s">
        <v>543</v>
      </c>
      <c r="AH38" s="2478" t="s">
        <v>544</v>
      </c>
      <c r="AI38" s="2478"/>
      <c r="AJ38" s="2478"/>
      <c r="AK38" s="2478" t="s">
        <v>545</v>
      </c>
      <c r="AL38" s="2478"/>
      <c r="AM38" s="2478"/>
      <c r="AN38" s="2407" t="s">
        <v>444</v>
      </c>
      <c r="AO38" s="2426"/>
      <c r="AP38" s="2427"/>
      <c r="AQ38" s="2391"/>
      <c r="AR38" s="2394"/>
      <c r="AS38" s="2240"/>
      <c r="AY38" s="1268">
        <v>19</v>
      </c>
    </row>
    <row s="577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546</v>
      </c>
      <c r="X39" s="2478" t="s">
        <v>547</v>
      </c>
      <c r="Y39" s="2478"/>
      <c r="Z39" s="2478" t="s">
        <v>548</v>
      </c>
      <c r="AA39" s="2478" t="s">
        <v>547</v>
      </c>
      <c r="AB39" s="2478"/>
      <c r="AC39" s="2408"/>
      <c r="AD39" s="2428"/>
      <c r="AE39" s="2429"/>
      <c r="AF39" s="2391"/>
      <c r="AG39" s="2479"/>
      <c r="AH39" s="2478" t="s">
        <v>546</v>
      </c>
      <c r="AI39" s="2478" t="s">
        <v>547</v>
      </c>
      <c r="AJ39" s="2478"/>
      <c r="AK39" s="2478" t="s">
        <v>548</v>
      </c>
      <c r="AL39" s="2478" t="s">
        <v>547</v>
      </c>
      <c r="AM39" s="2478"/>
      <c r="AN39" s="2408"/>
      <c r="AO39" s="2428"/>
      <c r="AP39" s="2429"/>
      <c r="AQ39" s="2391"/>
      <c r="AR39" s="2394"/>
      <c r="AS39" s="2240"/>
      <c r="AT39" s="1749"/>
      <c r="AU39" s="1749"/>
      <c r="AV39" s="1749"/>
      <c r="AW39" s="1749"/>
      <c r="AX39" s="1749"/>
      <c r="AY39" s="1744">
        <v>19</v>
      </c>
    </row>
    <row customHeight="1" ht="61.949999999999996">
      <c r="A40" s="1483"/>
      <c r="B40" s="1483" t="s">
        <v>142</v>
      </c>
      <c r="C40" s="1483" t="s">
        <v>143</v>
      </c>
      <c r="D40" s="1483" t="s">
        <v>144</v>
      </c>
      <c r="E40" s="1477" t="s">
        <v>445</v>
      </c>
      <c r="F40" s="1477" t="s">
        <v>446</v>
      </c>
      <c r="G40" s="1477" t="s">
        <v>447</v>
      </c>
      <c r="H40" s="1477"/>
      <c r="I40" s="1477" t="s">
        <v>497</v>
      </c>
      <c r="J40" s="1477" t="s">
        <v>450</v>
      </c>
      <c r="K40" s="1477" t="s">
        <v>498</v>
      </c>
      <c r="L40" s="1477" t="s">
        <v>426</v>
      </c>
      <c r="Q40" s="489"/>
      <c r="R40" s="489"/>
      <c r="S40" s="2386"/>
      <c r="T40" s="2322"/>
      <c r="U40" s="415"/>
      <c r="V40" s="2479"/>
      <c r="W40" s="2478"/>
      <c r="X40" s="2096" t="s">
        <v>549</v>
      </c>
      <c r="Y40" s="2096" t="s">
        <v>550</v>
      </c>
      <c r="Z40" s="2478"/>
      <c r="AA40" s="2096" t="s">
        <v>551</v>
      </c>
      <c r="AB40" s="2096" t="s">
        <v>552</v>
      </c>
      <c r="AC40" s="1602" t="s">
        <v>454</v>
      </c>
      <c r="AD40" s="2383" t="s">
        <v>455</v>
      </c>
      <c r="AE40" s="2384"/>
      <c r="AF40" s="2392"/>
      <c r="AG40" s="2479"/>
      <c r="AH40" s="2478"/>
      <c r="AI40" s="2096" t="s">
        <v>549</v>
      </c>
      <c r="AJ40" s="2096" t="s">
        <v>550</v>
      </c>
      <c r="AK40" s="2478"/>
      <c r="AL40" s="2096" t="s">
        <v>551</v>
      </c>
      <c r="AM40" s="2096" t="s">
        <v>552</v>
      </c>
      <c r="AN40" s="1602" t="s">
        <v>454</v>
      </c>
      <c r="AO40" s="2383" t="s">
        <v>455</v>
      </c>
      <c r="AP40" s="2384"/>
      <c r="AQ40" s="2392"/>
      <c r="AR40" s="2395"/>
      <c r="AS40" s="2240"/>
      <c r="AY40" s="1268">
        <v>59</v>
      </c>
    </row>
    <row s="643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117</v>
      </c>
      <c r="T41" s="1368" t="s">
        <v>105</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130</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407</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408</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541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542</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553</v>
      </c>
      <c r="E45" s="2372"/>
      <c r="F45" s="2372"/>
      <c r="G45" s="2372"/>
      <c r="H45" s="2372"/>
      <c r="I45" s="2369" t="str">
        <f>S44&amp;".1"</f>
        <v>...1</v>
      </c>
      <c r="J45" s="1476"/>
      <c r="K45" s="1476"/>
      <c r="L45" s="1477"/>
      <c r="P45" s="2370">
        <v>1</v>
      </c>
      <c r="Q45" s="1594"/>
      <c r="R45" s="469"/>
      <c r="S45" s="1606" t="str">
        <f>$I45</f>
        <v>...1</v>
      </c>
      <c r="T45" s="398" t="s">
        <v>490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491</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553</v>
      </c>
      <c r="E46" s="2372"/>
      <c r="F46" s="2372"/>
      <c r="G46" s="2372"/>
      <c r="H46" s="2372"/>
      <c r="I46" s="2399"/>
      <c r="J46" s="2369" t="str">
        <f>I45&amp;".1"</f>
        <v>...1.1</v>
      </c>
      <c r="K46" s="1476"/>
      <c r="L46" s="1477" t="s">
        <v>416</v>
      </c>
      <c r="P46" s="2370"/>
      <c r="Q46" s="2370">
        <v>1</v>
      </c>
      <c r="R46" s="470"/>
      <c r="S46" s="1606" t="str">
        <f>$J46</f>
        <v>...1.1</v>
      </c>
      <c r="T46" s="399" t="s">
        <v>417</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492</v>
      </c>
      <c r="AU46" s="613"/>
      <c r="AV46" s="613" t="str">
        <f>IF(T46="","",T46)</f>
        <v>Группа потребителей</v>
      </c>
      <c r="AW46" s="613"/>
      <c r="AX46" s="613"/>
      <c r="AY46" s="1268">
        <v>23</v>
      </c>
    </row>
    <row customHeight="1" ht="24">
      <c r="A47" s="1476" t="s">
        <v>261</v>
      </c>
      <c r="B47" s="1476" t="s">
        <v>262</v>
      </c>
      <c r="C47" s="1476" t="s">
        <v>263</v>
      </c>
      <c r="D47" s="1476" t="s">
        <v>553</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68</v>
      </c>
      <c r="AE47" s="2380"/>
      <c r="AF47" s="2381" t="s">
        <v>68</v>
      </c>
      <c r="AG47" s="864"/>
      <c r="AH47" s="864"/>
      <c r="AI47" s="864"/>
      <c r="AJ47" s="864"/>
      <c r="AK47" s="864"/>
      <c r="AL47" s="864"/>
      <c r="AM47" s="864"/>
      <c r="AN47" s="2378"/>
      <c r="AO47" s="2220" t="s">
        <v>68</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553</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553</v>
      </c>
      <c r="E49" s="2372"/>
      <c r="F49" s="2372"/>
      <c r="G49" s="2372"/>
      <c r="H49" s="2372"/>
      <c r="I49" s="2399"/>
      <c r="J49" s="2369"/>
      <c r="K49" s="1476"/>
      <c r="L49" s="1477"/>
      <c r="P49" s="2370"/>
      <c r="Q49" s="2370"/>
      <c r="R49" s="469"/>
      <c r="S49" s="1391"/>
      <c r="T49" s="400" t="s">
        <v>493</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494</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553</v>
      </c>
      <c r="E50" s="2372"/>
      <c r="F50" s="2372"/>
      <c r="G50" s="2372"/>
      <c r="H50" s="2372"/>
      <c r="I50" s="2369"/>
      <c r="J50" s="1476"/>
      <c r="K50" s="1476"/>
      <c r="L50" s="1477"/>
      <c r="P50" s="2370"/>
      <c r="Q50" s="1594"/>
      <c r="R50" s="469"/>
      <c r="S50" s="1391"/>
      <c r="T50" s="478" t="s">
        <v>422</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553</v>
      </c>
      <c r="E51" s="2372"/>
      <c r="F51" s="2372"/>
      <c r="G51" s="2372"/>
      <c r="H51" s="2371"/>
      <c r="I51" s="1476"/>
      <c r="J51" s="1476"/>
      <c r="K51" s="1476"/>
      <c r="L51" s="1477"/>
      <c r="M51" s="1478"/>
      <c r="N51" s="1478"/>
      <c r="O51" s="650"/>
      <c r="P51" s="473"/>
      <c r="Q51" s="488"/>
      <c r="R51" s="468"/>
      <c r="S51" s="1391"/>
      <c r="T51" s="485" t="s">
        <v>495</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852"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236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852"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237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85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238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A597D-07AB-580B-16D6-4A5BA8C3372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4.140625" hidden="1" customWidth="1"/>
    <col min="10" max="10" style="5851" width="9.8515625" hidden="1" customWidth="1"/>
    <col min="11" max="11" style="5851" width="14.7109375" hidden="1" customWidth="1"/>
    <col min="12" max="12" style="6673" width="19.140625" hidden="1" customWidth="1"/>
    <col min="13" max="14" style="6674" width="12.28125" hidden="1" customWidth="1"/>
    <col min="15" max="15" style="6674" width="23.421875" hidden="1" customWidth="1"/>
    <col min="16" max="16" style="6675" width="3.00390625" customWidth="1"/>
    <col min="17" max="18" style="6676" width="3.00390625" customWidth="1"/>
    <col min="19" max="19" style="6677" width="12.00390625" customWidth="1"/>
    <col min="20" max="20" style="5772" width="35.00390625" customWidth="1"/>
    <col min="21" max="21" style="5772" width="0.140625" customWidth="1"/>
    <col min="22" max="28" style="5772" width="19.7109375" hidden="1" customWidth="1"/>
    <col min="29" max="29" style="5772" width="11.7109375" hidden="1" customWidth="1"/>
    <col min="30" max="30" style="5772" width="3.7109375" hidden="1" customWidth="1"/>
    <col min="31" max="31" style="5772" width="11.7109375" hidden="1" customWidth="1"/>
    <col min="32" max="32" style="5772" width="8.57421875" hidden="1" customWidth="1"/>
    <col min="33" max="33" style="5772" width="19.7109375" customWidth="1"/>
    <col min="34" max="39" style="5772" width="19.00390625" customWidth="1"/>
    <col min="40" max="40" style="5772" width="11.00390625" customWidth="1"/>
    <col min="41" max="41" style="5772" width="3.7109375" customWidth="1"/>
    <col min="42" max="42" style="5772" width="11.00390625" customWidth="1"/>
    <col min="43" max="43" style="5772" width="8.57421875" hidden="1" customWidth="1"/>
    <col min="44" max="44" style="5772" width="4.00390625" customWidth="1"/>
    <col min="45" max="45" style="5772" width="115.00390625" customWidth="1"/>
    <col min="46" max="50" style="5852" width="10.00390625" customWidth="1"/>
    <col min="51" max="51" style="577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130</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407</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408</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541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542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416</v>
      </c>
      <c r="P6" s="2370"/>
      <c r="Q6" s="2370">
        <v>1</v>
      </c>
      <c r="R6" s="470"/>
      <c r="S6" s="1606">
        <f>$J6</f>
      </c>
      <c r="T6" s="399" t="s">
        <v>417</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68</v>
      </c>
      <c r="AE7" s="2378"/>
      <c r="AF7" s="2220" t="s">
        <v>68</v>
      </c>
      <c r="AG7" s="864"/>
      <c r="AH7" s="864"/>
      <c r="AI7" s="864"/>
      <c r="AJ7" s="864"/>
      <c r="AK7" s="864"/>
      <c r="AL7" s="864"/>
      <c r="AM7" s="1370"/>
      <c r="AN7" s="2378"/>
      <c r="AO7" s="2220" t="s">
        <v>68</v>
      </c>
      <c r="AP7" s="2400"/>
      <c r="AQ7" s="2220" t="s">
        <v>68</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422</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85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236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85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68</v>
      </c>
      <c r="AP15" s="2380"/>
      <c r="AQ15" s="2381" t="s">
        <v>68</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851" customFormat="1" customHeight="1" ht="22.5" hidden="1">
      <c r="L18" s="1591"/>
      <c r="M18" s="1475"/>
      <c r="N18" s="1475"/>
      <c r="O18" s="1480" t="s">
        <v>425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85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851" customFormat="1" customHeight="1" ht="12" hidden="1">
      <c r="L20" s="1591"/>
      <c r="M20" s="1475"/>
      <c r="N20" s="1475"/>
      <c r="O20" s="1477" t="s">
        <v>426</v>
      </c>
      <c r="P20" s="1475"/>
      <c r="Q20" s="1555"/>
      <c r="R20" s="1555"/>
      <c r="S20" s="842"/>
      <c r="T20" s="1273" t="s">
        <v>427</v>
      </c>
      <c r="W20" s="1479"/>
      <c r="X20" s="1479"/>
      <c r="Y20" s="1479"/>
      <c r="Z20" s="1479"/>
      <c r="AA20" s="1479"/>
      <c r="AD20" s="299" t="s">
        <v>428</v>
      </c>
      <c r="AF20" s="299" t="s">
        <v>429</v>
      </c>
      <c r="AG20" s="1273" t="s">
        <v>427</v>
      </c>
      <c r="AH20" s="1479"/>
      <c r="AI20" s="1479"/>
      <c r="AJ20" s="1479"/>
      <c r="AK20" s="1479"/>
      <c r="AL20" s="1479"/>
      <c r="AO20" s="299" t="s">
        <v>430</v>
      </c>
      <c r="AQ20" s="299" t="s">
        <v>429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98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РСО-Алания</v>
      </c>
      <c r="W27" s="2364"/>
      <c r="X27" s="2364"/>
      <c r="Y27" s="2364"/>
      <c r="Z27" s="2364"/>
      <c r="AA27" s="2364"/>
      <c r="AB27" s="2364"/>
      <c r="AC27" s="2364"/>
      <c r="AD27" s="2364"/>
      <c r="AE27" s="2364"/>
      <c r="AF27" s="439"/>
      <c r="AG27" s="2364" t="str">
        <f>IF(TITLE_NAME_OR_PR_CHANGE="",IF(TITLE_NAME_OR_PR="","",TITLE_NAME_OR_PR),TITLE_NAME_OR_PR_CHANGE)</f>
        <v>Региональная служба по тарифам РСО-Алания</v>
      </c>
      <c r="AH27" s="2364"/>
      <c r="AI27" s="2364"/>
      <c r="AJ27" s="2364"/>
      <c r="AK27" s="2364"/>
      <c r="AL27" s="2364"/>
      <c r="AM27" s="2364"/>
      <c r="AN27" s="2364"/>
      <c r="AO27" s="2364"/>
      <c r="AP27" s="2364"/>
      <c r="AQ27" s="439"/>
      <c r="AR27" s="439"/>
      <c r="AS27" s="393"/>
      <c r="AT27" s="481"/>
      <c r="AU27" s="481"/>
      <c r="AV27" s="481"/>
      <c r="AW27" s="481"/>
      <c r="AX27" s="481"/>
      <c r="AY27" s="531">
        <v>0</v>
      </c>
    </row>
    <row s="5987" customFormat="1" customHeight="1" ht="18.75">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45652</v>
      </c>
      <c r="W28" s="2377"/>
      <c r="X28" s="2377"/>
      <c r="Y28" s="2377"/>
      <c r="Z28" s="2377"/>
      <c r="AA28" s="2377"/>
      <c r="AB28" s="2377"/>
      <c r="AC28" s="2377"/>
      <c r="AD28" s="2377"/>
      <c r="AE28" s="2377"/>
      <c r="AF28" s="439"/>
      <c r="AG28" s="2377" t="str">
        <f>IF(TITLE_DATE_PR_CHANGE="",IF(TITLE_DATE_PR="","",TITLE_DATE_PR),TITLE_DATE_PR_CHANGE)</f>
        <v>45652</v>
      </c>
      <c r="AH28" s="2377"/>
      <c r="AI28" s="2377"/>
      <c r="AJ28" s="2377"/>
      <c r="AK28" s="2377"/>
      <c r="AL28" s="2377"/>
      <c r="AM28" s="2377"/>
      <c r="AN28" s="2377"/>
      <c r="AO28" s="2377"/>
      <c r="AP28" s="2377"/>
      <c r="AQ28" s="439"/>
      <c r="AR28" s="439"/>
      <c r="AS28" s="393"/>
      <c r="AT28" s="481"/>
      <c r="AU28" s="481"/>
      <c r="AV28" s="481"/>
      <c r="AW28" s="481"/>
      <c r="AX28" s="481"/>
      <c r="AY28" s="531">
        <v>0</v>
      </c>
    </row>
    <row s="5987" customFormat="1" customHeight="1" ht="18.75">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146</v>
      </c>
      <c r="W29" s="2364"/>
      <c r="X29" s="2364"/>
      <c r="Y29" s="2364"/>
      <c r="Z29" s="2364"/>
      <c r="AA29" s="2364"/>
      <c r="AB29" s="2364"/>
      <c r="AC29" s="2364"/>
      <c r="AD29" s="2364"/>
      <c r="AE29" s="2364"/>
      <c r="AF29" s="439"/>
      <c r="AG29" s="2364" t="str">
        <f>IF(TITLE_NUMBER_PR_CHANGE="",IF(TITLE_NUMBER_PR="","",TITLE_NUMBER_PR),TITLE_NUMBER_PR_CHANGE)</f>
        <v>№ 146</v>
      </c>
      <c r="AH29" s="2364"/>
      <c r="AI29" s="2364"/>
      <c r="AJ29" s="2364"/>
      <c r="AK29" s="2364"/>
      <c r="AL29" s="2364"/>
      <c r="AM29" s="2364"/>
      <c r="AN29" s="2364"/>
      <c r="AO29" s="2364"/>
      <c r="AP29" s="2364"/>
      <c r="AQ29" s="439"/>
      <c r="AR29" s="439"/>
      <c r="AS29" s="393"/>
      <c r="AT29" s="481"/>
      <c r="AU29" s="481"/>
      <c r="AV29" s="481"/>
      <c r="AW29" s="481"/>
      <c r="AX29" s="481"/>
      <c r="AY29" s="531">
        <v>0</v>
      </c>
    </row>
    <row s="598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www.rst.alania.gov.ru</v>
      </c>
      <c r="W30" s="2364"/>
      <c r="X30" s="2364"/>
      <c r="Y30" s="2364"/>
      <c r="Z30" s="2364"/>
      <c r="AA30" s="2364"/>
      <c r="AB30" s="2364"/>
      <c r="AC30" s="2364"/>
      <c r="AD30" s="2364"/>
      <c r="AE30" s="2364"/>
      <c r="AF30" s="439"/>
      <c r="AG30" s="2364" t="str">
        <f>IF(TITLE_IST_PUB_CHANGE="",IF(TITLE_IST_PUB="","",TITLE_IST_PUB),TITLE_IST_PUB_CHANGE)</f>
        <v>www.rst.alania.gov.ru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987"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45652</v>
      </c>
      <c r="W32" s="2377"/>
      <c r="X32" s="2377"/>
      <c r="Y32" s="2377"/>
      <c r="Z32" s="2377"/>
      <c r="AA32" s="2377"/>
      <c r="AB32" s="2377"/>
      <c r="AC32" s="2377"/>
      <c r="AD32" s="2377"/>
      <c r="AE32" s="2377"/>
      <c r="AF32" s="439"/>
      <c r="AG32" s="2377" t="str">
        <f>IF(TITLE_DATE_PR_CHANGE="",IF(TITLE_DATE_PR="","",TITLE_DATE_PR),TITLE_DATE_PR_CHANGE)</f>
        <v>45652</v>
      </c>
      <c r="AH32" s="2377"/>
      <c r="AI32" s="2377"/>
      <c r="AJ32" s="2377"/>
      <c r="AK32" s="2377"/>
      <c r="AL32" s="2377"/>
      <c r="AM32" s="2377"/>
      <c r="AN32" s="2377"/>
      <c r="AO32" s="2377"/>
      <c r="AP32" s="2377"/>
      <c r="AQ32" s="439"/>
      <c r="AR32" s="439"/>
      <c r="AS32" s="393"/>
      <c r="AT32" s="481"/>
      <c r="AU32" s="481"/>
      <c r="AV32" s="481"/>
      <c r="AW32" s="481"/>
      <c r="AX32" s="481"/>
      <c r="AY32" s="531">
        <v>0</v>
      </c>
    </row>
    <row s="5987"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146</v>
      </c>
      <c r="W33" s="2364"/>
      <c r="X33" s="2364"/>
      <c r="Y33" s="2364"/>
      <c r="Z33" s="2364"/>
      <c r="AA33" s="2364"/>
      <c r="AB33" s="2364"/>
      <c r="AC33" s="2364"/>
      <c r="AD33" s="2364"/>
      <c r="AE33" s="2364"/>
      <c r="AF33" s="439"/>
      <c r="AG33" s="2364" t="str">
        <f>IF(TITLE_NUMBER_PR_CHANGE="",IF(TITLE_NUMBER_PR="","",TITLE_NUMBER_PR),TITLE_NUMBER_PR_CHANGE)</f>
        <v>№ 146</v>
      </c>
      <c r="AH33" s="2364"/>
      <c r="AI33" s="2364"/>
      <c r="AJ33" s="2364"/>
      <c r="AK33" s="2364"/>
      <c r="AL33" s="2364"/>
      <c r="AM33" s="2364"/>
      <c r="AN33" s="2364"/>
      <c r="AO33" s="2364"/>
      <c r="AP33" s="2364"/>
      <c r="AQ33" s="439"/>
      <c r="AR33" s="439"/>
      <c r="AS33" s="393"/>
      <c r="AT33" s="481"/>
      <c r="AU33" s="481"/>
      <c r="AV33" s="481"/>
      <c r="AW33" s="481"/>
      <c r="AX33" s="481"/>
      <c r="AY33" s="531">
        <v>0</v>
      </c>
    </row>
    <row s="59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435</v>
      </c>
      <c r="AG34" s="439"/>
      <c r="AH34" s="1748"/>
      <c r="AI34" s="1748"/>
      <c r="AJ34" s="1748"/>
      <c r="AK34" s="1748"/>
      <c r="AL34" s="1748"/>
      <c r="AM34" s="439"/>
      <c r="AN34" s="439"/>
      <c r="AO34" s="439"/>
      <c r="AP34" s="439"/>
      <c r="AQ34" s="391" t="s">
        <v>435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310</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311</v>
      </c>
      <c r="AY36" s="1268">
        <v>14</v>
      </c>
    </row>
    <row customHeight="1" ht="14.699999999999998">
      <c r="Q37" s="489"/>
      <c r="R37" s="489"/>
      <c r="S37" s="2386" t="s">
        <v>90</v>
      </c>
      <c r="T37" s="2322" t="s">
        <v>436</v>
      </c>
      <c r="U37" s="414"/>
      <c r="V37" s="2387" t="s">
        <v>437</v>
      </c>
      <c r="W37" s="2388"/>
      <c r="X37" s="2388"/>
      <c r="Y37" s="2388"/>
      <c r="Z37" s="2388"/>
      <c r="AA37" s="2388"/>
      <c r="AB37" s="2388"/>
      <c r="AC37" s="2388"/>
      <c r="AD37" s="2388"/>
      <c r="AE37" s="2389"/>
      <c r="AF37" s="2390" t="s">
        <v>438</v>
      </c>
      <c r="AG37" s="2387" t="s">
        <v>437</v>
      </c>
      <c r="AH37" s="2388"/>
      <c r="AI37" s="2388"/>
      <c r="AJ37" s="2388"/>
      <c r="AK37" s="2388"/>
      <c r="AL37" s="2388"/>
      <c r="AM37" s="2388"/>
      <c r="AN37" s="2388"/>
      <c r="AO37" s="2388"/>
      <c r="AP37" s="2389"/>
      <c r="AQ37" s="2390" t="s">
        <v>439</v>
      </c>
      <c r="AR37" s="2393" t="s">
        <v>440</v>
      </c>
      <c r="AS37" s="2240"/>
      <c r="AY37" s="1268">
        <v>14</v>
      </c>
    </row>
    <row s="577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543</v>
      </c>
      <c r="W38" s="2478" t="s">
        <v>544</v>
      </c>
      <c r="X38" s="2478"/>
      <c r="Y38" s="2478"/>
      <c r="Z38" s="2478" t="s">
        <v>545</v>
      </c>
      <c r="AA38" s="2478"/>
      <c r="AB38" s="2478"/>
      <c r="AC38" s="2407" t="s">
        <v>444</v>
      </c>
      <c r="AD38" s="2426"/>
      <c r="AE38" s="2427"/>
      <c r="AF38" s="2391"/>
      <c r="AG38" s="2479" t="s">
        <v>543</v>
      </c>
      <c r="AH38" s="2478" t="s">
        <v>544</v>
      </c>
      <c r="AI38" s="2478"/>
      <c r="AJ38" s="2478"/>
      <c r="AK38" s="2478" t="s">
        <v>545</v>
      </c>
      <c r="AL38" s="2478"/>
      <c r="AM38" s="2478"/>
      <c r="AN38" s="2407" t="s">
        <v>444</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546</v>
      </c>
      <c r="X39" s="2478" t="s">
        <v>547</v>
      </c>
      <c r="Y39" s="2478"/>
      <c r="Z39" s="2478" t="s">
        <v>548</v>
      </c>
      <c r="AA39" s="2478" t="s">
        <v>547</v>
      </c>
      <c r="AB39" s="2478"/>
      <c r="AC39" s="2408"/>
      <c r="AD39" s="2428"/>
      <c r="AE39" s="2429"/>
      <c r="AF39" s="2391"/>
      <c r="AG39" s="2479"/>
      <c r="AH39" s="2478" t="s">
        <v>546</v>
      </c>
      <c r="AI39" s="2478" t="s">
        <v>547</v>
      </c>
      <c r="AJ39" s="2478"/>
      <c r="AK39" s="2478" t="s">
        <v>548</v>
      </c>
      <c r="AL39" s="2478" t="s">
        <v>547</v>
      </c>
      <c r="AM39" s="2478"/>
      <c r="AN39" s="2408"/>
      <c r="AO39" s="2428"/>
      <c r="AP39" s="2429"/>
      <c r="AQ39" s="2391"/>
      <c r="AR39" s="2394"/>
      <c r="AS39" s="2240"/>
      <c r="AY39" s="1268">
        <v>19</v>
      </c>
    </row>
    <row customHeight="1" ht="61.949999999999996">
      <c r="A40" s="1483"/>
      <c r="B40" s="1483" t="s">
        <v>142</v>
      </c>
      <c r="C40" s="1483" t="s">
        <v>143</v>
      </c>
      <c r="D40" s="1483" t="s">
        <v>144</v>
      </c>
      <c r="E40" s="1477" t="s">
        <v>445</v>
      </c>
      <c r="F40" s="1477" t="s">
        <v>446</v>
      </c>
      <c r="G40" s="1477" t="s">
        <v>447</v>
      </c>
      <c r="H40" s="1477"/>
      <c r="I40" s="1477" t="s">
        <v>497</v>
      </c>
      <c r="J40" s="1477" t="s">
        <v>450</v>
      </c>
      <c r="K40" s="1477" t="s">
        <v>498</v>
      </c>
      <c r="L40" s="1477" t="s">
        <v>426</v>
      </c>
      <c r="Q40" s="489"/>
      <c r="R40" s="489"/>
      <c r="S40" s="2386"/>
      <c r="T40" s="2322"/>
      <c r="U40" s="415"/>
      <c r="V40" s="2479"/>
      <c r="W40" s="2478"/>
      <c r="X40" s="2096" t="s">
        <v>549</v>
      </c>
      <c r="Y40" s="2096" t="s">
        <v>550</v>
      </c>
      <c r="Z40" s="2478"/>
      <c r="AA40" s="2096" t="s">
        <v>551</v>
      </c>
      <c r="AB40" s="2096" t="s">
        <v>552</v>
      </c>
      <c r="AC40" s="1602" t="s">
        <v>454</v>
      </c>
      <c r="AD40" s="2383" t="s">
        <v>455</v>
      </c>
      <c r="AE40" s="2384"/>
      <c r="AF40" s="2392"/>
      <c r="AG40" s="2479"/>
      <c r="AH40" s="2478"/>
      <c r="AI40" s="2096" t="s">
        <v>549</v>
      </c>
      <c r="AJ40" s="2096" t="s">
        <v>550</v>
      </c>
      <c r="AK40" s="2478"/>
      <c r="AL40" s="2096" t="s">
        <v>551</v>
      </c>
      <c r="AM40" s="2096" t="s">
        <v>552</v>
      </c>
      <c r="AN40" s="1602" t="s">
        <v>454</v>
      </c>
      <c r="AO40" s="2383" t="s">
        <v>455</v>
      </c>
      <c r="AP40" s="2384"/>
      <c r="AQ40" s="2392"/>
      <c r="AR40" s="2395"/>
      <c r="AS40" s="2240"/>
      <c r="AY40" s="1268">
        <v>59</v>
      </c>
    </row>
    <row s="643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117</v>
      </c>
      <c r="T41" s="1368" t="s">
        <v>105</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130</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266</v>
      </c>
      <c r="B43" s="1476" t="s">
        <v>267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407</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408</v>
      </c>
      <c r="AU43" s="613"/>
      <c r="AV43" s="613" t="str">
        <f>IF(T43="","",T43)</f>
        <v>Территория действия тарифа</v>
      </c>
      <c r="AW43" s="613"/>
      <c r="AX43" s="613"/>
      <c r="AY43" s="1268">
        <v>23</v>
      </c>
    </row>
    <row customHeight="1" ht="24">
      <c r="A44" s="1476" t="s">
        <v>266</v>
      </c>
      <c r="B44" s="1476" t="s">
        <v>267</v>
      </c>
      <c r="C44" s="1476" t="s">
        <v>268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541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542</v>
      </c>
      <c r="AU44" s="613"/>
      <c r="AV44" s="613" t="str">
        <f>IF(T44="","",T44)</f>
        <v>Наименование централизованной системы горячего водоснабжения</v>
      </c>
      <c r="AW44" s="613"/>
      <c r="AX44" s="613"/>
      <c r="AY44" s="1268">
        <v>23</v>
      </c>
    </row>
    <row customHeight="1" ht="24">
      <c r="A45" s="1476" t="s">
        <v>266</v>
      </c>
      <c r="B45" s="1476" t="s">
        <v>267</v>
      </c>
      <c r="C45" s="1476" t="s">
        <v>268</v>
      </c>
      <c r="D45" s="1476" t="s">
        <v>554</v>
      </c>
      <c r="E45" s="2372"/>
      <c r="F45" s="2372"/>
      <c r="G45" s="2372"/>
      <c r="H45" s="2372"/>
      <c r="I45" s="2369" t="str">
        <f>S44&amp;".1"</f>
        <v>...1</v>
      </c>
      <c r="J45" s="1476"/>
      <c r="K45" s="1476"/>
      <c r="L45" s="1477"/>
      <c r="P45" s="2370">
        <v>1</v>
      </c>
      <c r="Q45" s="1594"/>
      <c r="R45" s="469"/>
      <c r="S45" s="1606" t="str">
        <f>$I45</f>
        <v>...1</v>
      </c>
      <c r="T45" s="398" t="s">
        <v>490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491</v>
      </c>
      <c r="AU45" s="613"/>
      <c r="AV45" s="613" t="str">
        <f>IF(T45="","",T45)</f>
        <v>Наименование признака дифференциации</v>
      </c>
      <c r="AW45" s="613"/>
      <c r="AX45" s="613"/>
      <c r="AY45" s="1268">
        <v>23</v>
      </c>
    </row>
    <row customHeight="1" ht="24">
      <c r="A46" s="1476" t="s">
        <v>266</v>
      </c>
      <c r="B46" s="1476" t="s">
        <v>267</v>
      </c>
      <c r="C46" s="1476" t="s">
        <v>268</v>
      </c>
      <c r="D46" s="1476" t="s">
        <v>554</v>
      </c>
      <c r="E46" s="2372"/>
      <c r="F46" s="2372"/>
      <c r="G46" s="2372"/>
      <c r="H46" s="2372"/>
      <c r="I46" s="2399"/>
      <c r="J46" s="2369" t="str">
        <f>I45&amp;".1"</f>
        <v>...1.1</v>
      </c>
      <c r="K46" s="1476"/>
      <c r="L46" s="1477" t="s">
        <v>416</v>
      </c>
      <c r="P46" s="2370"/>
      <c r="Q46" s="2370">
        <v>1</v>
      </c>
      <c r="R46" s="470"/>
      <c r="S46" s="1606" t="str">
        <f>$J46</f>
        <v>...1.1</v>
      </c>
      <c r="T46" s="399" t="s">
        <v>417</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492</v>
      </c>
      <c r="AU46" s="613"/>
      <c r="AV46" s="613" t="str">
        <f>IF(T46="","",T46)</f>
        <v>Группа потребителей</v>
      </c>
      <c r="AW46" s="613"/>
      <c r="AX46" s="613"/>
      <c r="AY46" s="1268">
        <v>23</v>
      </c>
    </row>
    <row customHeight="1" ht="24">
      <c r="A47" s="1476" t="s">
        <v>266</v>
      </c>
      <c r="B47" s="1476" t="s">
        <v>267</v>
      </c>
      <c r="C47" s="1476" t="s">
        <v>268</v>
      </c>
      <c r="D47" s="1476" t="s">
        <v>554</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68</v>
      </c>
      <c r="AE47" s="2380"/>
      <c r="AF47" s="2381" t="s">
        <v>68</v>
      </c>
      <c r="AG47" s="864"/>
      <c r="AH47" s="864"/>
      <c r="AI47" s="864"/>
      <c r="AJ47" s="864"/>
      <c r="AK47" s="864"/>
      <c r="AL47" s="864"/>
      <c r="AM47" s="1370"/>
      <c r="AN47" s="2378"/>
      <c r="AO47" s="2220" t="s">
        <v>68</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266</v>
      </c>
      <c r="B48" s="1476" t="s">
        <v>267</v>
      </c>
      <c r="C48" s="1476" t="s">
        <v>268</v>
      </c>
      <c r="D48" s="1476" t="s">
        <v>554</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266</v>
      </c>
      <c r="B49" s="1476" t="s">
        <v>267</v>
      </c>
      <c r="C49" s="1476" t="s">
        <v>268</v>
      </c>
      <c r="D49" s="1476" t="s">
        <v>554</v>
      </c>
      <c r="E49" s="2372"/>
      <c r="F49" s="2372"/>
      <c r="G49" s="2372"/>
      <c r="H49" s="2372"/>
      <c r="I49" s="2399"/>
      <c r="J49" s="2369"/>
      <c r="K49" s="1476"/>
      <c r="L49" s="1477"/>
      <c r="P49" s="2370"/>
      <c r="Q49" s="2370"/>
      <c r="R49" s="469"/>
      <c r="S49" s="1391"/>
      <c r="T49" s="400" t="s">
        <v>493</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494</v>
      </c>
      <c r="AU49" s="613"/>
      <c r="AV49" s="613" t="str">
        <f>IF(T49="","",T49)</f>
        <v>Добавить значение признака дифференциации</v>
      </c>
      <c r="AW49" s="613"/>
      <c r="AX49" s="613"/>
      <c r="AY49" s="1268">
        <v>20</v>
      </c>
    </row>
    <row customHeight="1" ht="22.049999999999997">
      <c r="A50" s="1476" t="s">
        <v>266</v>
      </c>
      <c r="B50" s="1476" t="s">
        <v>267</v>
      </c>
      <c r="C50" s="1476" t="s">
        <v>268</v>
      </c>
      <c r="D50" s="1476" t="s">
        <v>554</v>
      </c>
      <c r="E50" s="2372"/>
      <c r="F50" s="2372"/>
      <c r="G50" s="2372"/>
      <c r="H50" s="2372"/>
      <c r="I50" s="2369"/>
      <c r="J50" s="1476"/>
      <c r="K50" s="1476"/>
      <c r="L50" s="1477"/>
      <c r="P50" s="2370"/>
      <c r="Q50" s="1594"/>
      <c r="R50" s="469"/>
      <c r="S50" s="1391"/>
      <c r="T50" s="478" t="s">
        <v>422</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266</v>
      </c>
      <c r="B51" s="1476" t="s">
        <v>267</v>
      </c>
      <c r="C51" s="1476" t="s">
        <v>268</v>
      </c>
      <c r="D51" s="1476" t="s">
        <v>554</v>
      </c>
      <c r="E51" s="2372"/>
      <c r="F51" s="2372"/>
      <c r="G51" s="2372"/>
      <c r="H51" s="2371"/>
      <c r="I51" s="1476"/>
      <c r="J51" s="1476"/>
      <c r="K51" s="1476"/>
      <c r="L51" s="1477"/>
      <c r="M51" s="1478"/>
      <c r="N51" s="1478"/>
      <c r="O51" s="650"/>
      <c r="P51" s="473"/>
      <c r="Q51" s="488"/>
      <c r="R51" s="468"/>
      <c r="S51" s="1391"/>
      <c r="T51" s="485" t="s">
        <v>495</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852" customFormat="1" customHeight="1" ht="0">
      <c r="A52" s="1456" t="s">
        <v>266</v>
      </c>
      <c r="B52" s="1456" t="s">
        <v>267</v>
      </c>
      <c r="C52" s="1427"/>
      <c r="D52" s="1427"/>
      <c r="E52" s="2372"/>
      <c r="F52" s="2371"/>
      <c r="G52" s="1427"/>
      <c r="H52" s="1427"/>
      <c r="I52" s="1427"/>
      <c r="J52" s="1427"/>
      <c r="K52" s="1427"/>
      <c r="L52" s="1607"/>
      <c r="M52" s="1434"/>
      <c r="N52" s="1434"/>
      <c r="P52" s="1429"/>
      <c r="Q52" s="1430"/>
      <c r="R52" s="1429"/>
      <c r="S52" s="1435"/>
      <c r="T52" s="1438" t="s">
        <v>236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852" customFormat="1" customHeight="1" ht="0">
      <c r="A53" s="1456" t="s">
        <v>266</v>
      </c>
      <c r="B53" s="1456"/>
      <c r="C53" s="1456"/>
      <c r="D53" s="1456"/>
      <c r="E53" s="2371"/>
      <c r="F53" s="1456"/>
      <c r="G53" s="1456"/>
      <c r="H53" s="1456"/>
      <c r="I53" s="1456"/>
      <c r="J53" s="1456"/>
      <c r="K53" s="1456"/>
      <c r="L53" s="1459"/>
      <c r="M53" s="1434"/>
      <c r="N53" s="1434"/>
      <c r="O53" s="631"/>
      <c r="P53" s="493"/>
      <c r="Q53" s="1457"/>
      <c r="R53" s="493"/>
      <c r="S53" s="1435"/>
      <c r="T53" s="1438" t="s">
        <v>237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85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238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57352-D404-88EB-6173-CABEEEB115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851" width="11.57421875" hidden="1" customWidth="1"/>
    <col min="2" max="2" style="5851" width="11.00390625" hidden="1" customWidth="1"/>
    <col min="3" max="3" style="5851" width="10.57421875" hidden="1"/>
    <col min="4" max="4" style="5851" width="12.8515625" hidden="1" customWidth="1"/>
    <col min="5" max="5" style="5851" width="10.00390625" hidden="1" customWidth="1"/>
    <col min="6" max="6" style="5851" width="8.7109375" hidden="1" customWidth="1"/>
    <col min="7" max="7" style="5851" width="7.57421875" hidden="1" customWidth="1"/>
    <col min="8" max="8" style="5851" width="11.421875" hidden="1" customWidth="1"/>
    <col min="9" max="9" style="5851" width="12.00390625" hidden="1" customWidth="1"/>
    <col min="10" max="10" style="5851" width="9.8515625" hidden="1" customWidth="1"/>
    <col min="11" max="11" style="5851" width="11.421875" hidden="1" customWidth="1"/>
    <col min="12" max="12" style="6673" width="19.140625" hidden="1" customWidth="1"/>
    <col min="13" max="14" style="6674" width="12.28125" hidden="1" customWidth="1"/>
    <col min="15" max="15" style="6674" width="23.421875" hidden="1" customWidth="1"/>
    <col min="16" max="16" style="6674" width="3.7109375" hidden="1" customWidth="1"/>
    <col min="17" max="17" style="6859" width="3.7109375" hidden="1" customWidth="1"/>
    <col min="18" max="18" style="6676" width="3.00390625" customWidth="1"/>
    <col min="19" max="19" style="6677" width="12.00390625" customWidth="1"/>
    <col min="20" max="20" style="5772" width="31.00390625" customWidth="1"/>
    <col min="21" max="21" style="5772" width="0.140625" customWidth="1"/>
    <col min="22" max="25" style="5772" width="21.7109375" hidden="1" customWidth="1"/>
    <col min="26" max="26" style="5772" width="11.7109375" hidden="1" customWidth="1"/>
    <col min="27" max="27" style="5772" width="3.7109375" hidden="1" customWidth="1"/>
    <col min="28" max="28" style="5772" width="11.7109375" hidden="1" customWidth="1"/>
    <col min="29" max="29" style="5772" width="8.57421875" hidden="1" customWidth="1"/>
    <col min="30" max="30" style="5772" width="3.7109375" customWidth="1"/>
    <col min="31" max="32" style="5772" width="3.00390625" customWidth="1"/>
    <col min="33" max="33" style="5772" width="24.00390625" customWidth="1"/>
    <col min="34" max="34" style="5772" width="3.7109375" customWidth="1"/>
    <col min="35" max="36" style="5772" width="3.00390625" customWidth="1"/>
    <col min="37" max="37" style="5772" width="24.00390625" customWidth="1"/>
    <col min="38" max="38" style="5772" width="3.7109375" customWidth="1"/>
    <col min="39" max="40" style="5772" width="3.00390625" customWidth="1"/>
    <col min="41" max="41" style="5772" width="18.00390625" customWidth="1"/>
    <col min="42" max="42" style="5772" width="3.7109375" customWidth="1"/>
    <col min="43" max="44" style="5772" width="3.00390625" customWidth="1"/>
    <col min="45" max="45" style="5772" width="18.00390625" customWidth="1"/>
    <col min="46" max="49" style="5772" width="21.00390625" customWidth="1"/>
    <col min="50" max="50" style="5772" width="11.00390625" customWidth="1"/>
    <col min="51" max="51" style="5772" width="3.7109375" customWidth="1"/>
    <col min="52" max="52" style="5772" width="11.00390625" customWidth="1"/>
    <col min="53" max="53" style="5772" width="8.57421875" hidden="1" customWidth="1"/>
    <col min="54" max="54" style="5772" width="4.00390625" customWidth="1"/>
    <col min="55" max="55" style="5772" width="115.00390625" customWidth="1"/>
    <col min="56" max="60" style="5852" width="10.00390625" customWidth="1"/>
    <col min="61" max="61" style="577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130</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407</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408</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541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542</v>
      </c>
      <c r="BE4" s="613"/>
      <c r="BF4" s="613" t="str">
        <f>IF(T4="","",T4)</f>
        <v>Наименование централизованной системы горячего водоснабжения</v>
      </c>
      <c r="BG4" s="613"/>
      <c r="BH4" s="613"/>
      <c r="BI4" s="1268">
        <v>0</v>
      </c>
    </row>
    <row s="585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412</v>
      </c>
      <c r="BE5" s="613"/>
      <c r="BF5" s="613" t="str">
        <f>IF(T5="","",T5)</f>
        <v/>
      </c>
      <c r="BG5" s="613"/>
      <c r="BH5" s="613"/>
      <c r="BI5" s="624">
        <v>0</v>
      </c>
    </row>
    <row s="5852" customFormat="1" customHeight="1" ht="14.25" hidden="1">
      <c r="A6" s="1456"/>
      <c r="B6" s="1456"/>
      <c r="C6" s="1456"/>
      <c r="D6" s="1456"/>
      <c r="E6" s="2372"/>
      <c r="F6" s="2372"/>
      <c r="G6" s="2372"/>
      <c r="H6" s="2372"/>
      <c r="I6" s="2369" t="str">
        <f>S5&amp;".1"</f>
        <v>.1</v>
      </c>
      <c r="J6" s="1456"/>
      <c r="K6" s="1456"/>
      <c r="L6" s="1459" t="s">
        <v>413</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85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68</v>
      </c>
      <c r="AB8" s="1847"/>
      <c r="AC8" s="1582" t="s">
        <v>68</v>
      </c>
      <c r="AD8" s="2298" t="s">
        <v>68</v>
      </c>
      <c r="AE8" s="2439"/>
      <c r="AF8" s="2318">
        <v>1</v>
      </c>
      <c r="AG8" s="2476"/>
      <c r="AH8" s="2220" t="s">
        <v>68</v>
      </c>
      <c r="AI8" s="2439"/>
      <c r="AJ8" s="2318">
        <v>1</v>
      </c>
      <c r="AK8" s="2440" t="s">
        <v>28</v>
      </c>
      <c r="AL8" s="2220" t="s">
        <v>68</v>
      </c>
      <c r="AM8" s="2305"/>
      <c r="AN8" s="2318">
        <v>1</v>
      </c>
      <c r="AO8" s="2470"/>
      <c r="AP8" s="2471" t="s">
        <v>68</v>
      </c>
      <c r="AQ8" s="424"/>
      <c r="AR8" s="1599">
        <v>1</v>
      </c>
      <c r="AS8" s="1605" t="s">
        <v>28</v>
      </c>
      <c r="AT8" s="864"/>
      <c r="AU8" s="1370"/>
      <c r="AV8" s="864"/>
      <c r="AW8" s="1370"/>
      <c r="AX8" s="1847"/>
      <c r="AY8" s="1582" t="s">
        <v>68</v>
      </c>
      <c r="AZ8" s="1847"/>
      <c r="BA8" s="1582" t="s">
        <v>68</v>
      </c>
      <c r="BB8" s="1461"/>
      <c r="BC8" s="2366" t="s">
        <v>512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85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85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85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85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236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85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68</v>
      </c>
      <c r="AZ20" s="1849"/>
      <c r="BA20" s="1598" t="s">
        <v>68</v>
      </c>
      <c r="BI20" s="1268">
        <v>0</v>
      </c>
    </row>
    <row customHeight="1" ht="14.25" hidden="1">
      <c r="BD21" s="609"/>
      <c r="BE21" s="609"/>
      <c r="BF21" s="609"/>
      <c r="BG21" s="609"/>
      <c r="BH21" s="609"/>
      <c r="BI21" s="1268">
        <v>0</v>
      </c>
    </row>
    <row customHeight="1" ht="14.25" hidden="1">
      <c r="O22" s="1480" t="s">
        <v>425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830" customFormat="1" customHeight="1" ht="14.25" hidden="1">
      <c r="M24" s="1621"/>
      <c r="N24" s="1621"/>
      <c r="O24" s="1622" t="s">
        <v>426</v>
      </c>
      <c r="P24" s="1621"/>
      <c r="Q24" s="1623"/>
      <c r="R24" s="1623"/>
      <c r="AA24" s="1620" t="s">
        <v>428</v>
      </c>
      <c r="AC24" s="1620" t="s">
        <v>429</v>
      </c>
      <c r="AD24" s="1620" t="s">
        <v>476</v>
      </c>
      <c r="AH24" s="1620" t="s">
        <v>476</v>
      </c>
      <c r="AK24" s="1620" t="s">
        <v>517</v>
      </c>
      <c r="AL24" s="1620" t="s">
        <v>476</v>
      </c>
      <c r="AP24" s="1620" t="s">
        <v>476</v>
      </c>
      <c r="AY24" s="1620" t="s">
        <v>428</v>
      </c>
      <c r="BA24" s="1620" t="s">
        <v>429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98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 РСО-Алания</v>
      </c>
      <c r="W31" s="2364"/>
      <c r="X31" s="2364"/>
      <c r="Y31" s="2364"/>
      <c r="Z31" s="2364"/>
      <c r="AA31" s="2364"/>
      <c r="AB31" s="2364"/>
      <c r="AC31" s="439"/>
      <c r="AD31" s="2364" t="str">
        <f>IF(TITLE_NAME_OR_PR_CHANGE="",IF(TITLE_NAME_OR_PR="","",TITLE_NAME_OR_PR),TITLE_NAME_OR_PR_CHANGE)</f>
        <v>Региональная служба по тарифам РСО-Алания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987" customFormat="1" customHeight="1" ht="18.75">
      <c r="A32" s="1481"/>
      <c r="B32" s="1481"/>
      <c r="C32" s="1481"/>
      <c r="D32" s="1481"/>
      <c r="E32" s="1481"/>
      <c r="F32" s="1481"/>
      <c r="G32" s="1481"/>
      <c r="H32" s="1481"/>
      <c r="I32" s="1481"/>
      <c r="J32" s="1481"/>
      <c r="K32" s="1481"/>
      <c r="L32" s="1482"/>
      <c r="M32" s="1481"/>
      <c r="N32" s="1481"/>
      <c r="O32" s="1481"/>
      <c r="P32" s="1481"/>
      <c r="Q32" s="1481"/>
      <c r="S32" s="2363" t="s">
        <v>431</v>
      </c>
      <c r="T32" s="2363"/>
      <c r="U32" s="1485"/>
      <c r="V32" s="2377" t="str">
        <f>IF(TITLE_DATE_PR_CHANGE="",IF(TITLE_DATE_PR="","",TITLE_DATE_PR),TITLE_DATE_PR_CHANGE)</f>
        <v>45652</v>
      </c>
      <c r="W32" s="2377"/>
      <c r="X32" s="2377"/>
      <c r="Y32" s="2377"/>
      <c r="Z32" s="2377"/>
      <c r="AA32" s="2377"/>
      <c r="AB32" s="2377"/>
      <c r="AC32" s="439"/>
      <c r="AD32" s="2377" t="str">
        <f>IF(TITLE_DATE_PR_CHANGE="",IF(TITLE_DATE_PR="","",TITLE_DATE_PR),TITLE_DATE_PR_CHANGE)</f>
        <v>45652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987" customFormat="1" customHeight="1" ht="18.75">
      <c r="A33" s="1481"/>
      <c r="B33" s="1481"/>
      <c r="C33" s="1481"/>
      <c r="D33" s="1481"/>
      <c r="E33" s="1481"/>
      <c r="F33" s="1481"/>
      <c r="G33" s="1481"/>
      <c r="H33" s="1481"/>
      <c r="I33" s="1481"/>
      <c r="J33" s="1481"/>
      <c r="K33" s="1481"/>
      <c r="L33" s="1482"/>
      <c r="M33" s="1481"/>
      <c r="N33" s="1481"/>
      <c r="O33" s="1481"/>
      <c r="P33" s="1481"/>
      <c r="Q33" s="1481"/>
      <c r="S33" s="2363" t="s">
        <v>432</v>
      </c>
      <c r="T33" s="2363"/>
      <c r="U33" s="1485"/>
      <c r="V33" s="2364" t="str">
        <f>IF(TITLE_NUMBER_PR_CHANGE="",IF(TITLE_NUMBER_PR="","",TITLE_NUMBER_PR),TITLE_NUMBER_PR_CHANGE)</f>
        <v>№ 146</v>
      </c>
      <c r="W33" s="2364"/>
      <c r="X33" s="2364"/>
      <c r="Y33" s="2364"/>
      <c r="Z33" s="2364"/>
      <c r="AA33" s="2364"/>
      <c r="AB33" s="2364"/>
      <c r="AC33" s="439"/>
      <c r="AD33" s="2364" t="str">
        <f>IF(TITLE_NUMBER_PR_CHANGE="",IF(TITLE_NUMBER_PR="","",TITLE_NUMBER_PR),TITLE_NUMBER_PR_CHANGE)</f>
        <v>№ 146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98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www.rst.alania.gov.ru</v>
      </c>
      <c r="W34" s="2364"/>
      <c r="X34" s="2364"/>
      <c r="Y34" s="2364"/>
      <c r="Z34" s="2364"/>
      <c r="AA34" s="2364"/>
      <c r="AB34" s="2364"/>
      <c r="AC34" s="439"/>
      <c r="AD34" s="2364" t="str">
        <f>IF(TITLE_IST_PUB_CHANGE="",IF(TITLE_IST_PUB="","",TITLE_IST_PUB),TITLE_IST_PUB_CHANGE)</f>
        <v>www.rst.alania.gov.ru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98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431</v>
      </c>
      <c r="T36" s="2363"/>
      <c r="U36" s="1485"/>
      <c r="V36" s="2377" t="str">
        <f>IF(TITLE_DATE_PR_CHANGE="",IF(TITLE_DATE_PR="","",TITLE_DATE_PR),TITLE_DATE_PR_CHANGE)</f>
        <v>45652</v>
      </c>
      <c r="W36" s="2377"/>
      <c r="X36" s="2377"/>
      <c r="Y36" s="2377"/>
      <c r="Z36" s="2377"/>
      <c r="AA36" s="2377"/>
      <c r="AB36" s="2377"/>
      <c r="AC36" s="439"/>
      <c r="AD36" s="2377" t="str">
        <f>IF(TITLE_DATE_PR_CHANGE="",IF(TITLE_DATE_PR="","",TITLE_DATE_PR),TITLE_DATE_PR_CHANGE)</f>
        <v>45652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98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432</v>
      </c>
      <c r="T37" s="2363"/>
      <c r="U37" s="1485"/>
      <c r="V37" s="2364" t="str">
        <f>IF(TITLE_NUMBER_PR_CHANGE="",IF(TITLE_NUMBER_PR="","",TITLE_NUMBER_PR),TITLE_NUMBER_PR_CHANGE)</f>
        <v>№ 146</v>
      </c>
      <c r="W37" s="2364"/>
      <c r="X37" s="2364"/>
      <c r="Y37" s="2364"/>
      <c r="Z37" s="2364"/>
      <c r="AA37" s="2364"/>
      <c r="AB37" s="2364"/>
      <c r="AC37" s="439"/>
      <c r="AD37" s="2364" t="str">
        <f>IF(TITLE_NUMBER_PR_CHANGE="",IF(TITLE_NUMBER_PR="","",TITLE_NUMBER_PR),TITLE_NUMBER_PR_CHANGE)</f>
        <v>№ 146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98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310</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311</v>
      </c>
      <c r="BI40" s="1268">
        <v>14</v>
      </c>
    </row>
    <row customHeight="1" ht="14.699999999999998">
      <c r="Q41" s="404"/>
      <c r="R41" s="489"/>
      <c r="S41" s="2386" t="s">
        <v>90</v>
      </c>
      <c r="T41" s="2322" t="s">
        <v>518</v>
      </c>
      <c r="U41" s="414"/>
      <c r="V41" s="2387" t="s">
        <v>437</v>
      </c>
      <c r="W41" s="2388"/>
      <c r="X41" s="2388"/>
      <c r="Y41" s="2388"/>
      <c r="Z41" s="2388"/>
      <c r="AA41" s="2388"/>
      <c r="AB41" s="2389"/>
      <c r="AC41" s="2390" t="s">
        <v>438</v>
      </c>
      <c r="AD41" s="2441" t="s">
        <v>519</v>
      </c>
      <c r="AE41" s="2404"/>
      <c r="AF41" s="2404"/>
      <c r="AG41" s="2442"/>
      <c r="AH41" s="2441" t="s">
        <v>520</v>
      </c>
      <c r="AI41" s="2404"/>
      <c r="AJ41" s="2404"/>
      <c r="AK41" s="2442"/>
      <c r="AL41" s="2441" t="s">
        <v>521</v>
      </c>
      <c r="AM41" s="2404"/>
      <c r="AN41" s="2404"/>
      <c r="AO41" s="2442"/>
      <c r="AP41" s="2441" t="s">
        <v>522</v>
      </c>
      <c r="AQ41" s="2404"/>
      <c r="AR41" s="2404"/>
      <c r="AS41" s="2442"/>
      <c r="AT41" s="2387" t="s">
        <v>437</v>
      </c>
      <c r="AU41" s="2388"/>
      <c r="AV41" s="2388"/>
      <c r="AW41" s="2388"/>
      <c r="AX41" s="2388"/>
      <c r="AY41" s="2388"/>
      <c r="AZ41" s="2389"/>
      <c r="BA41" s="2390" t="s">
        <v>438</v>
      </c>
      <c r="BB41" s="2393" t="s">
        <v>440</v>
      </c>
      <c r="BC41" s="2240"/>
      <c r="BI41" s="1268">
        <v>14</v>
      </c>
    </row>
    <row customHeight="1" ht="35.699999999999996">
      <c r="Q42" s="404"/>
      <c r="R42" s="489"/>
      <c r="S42" s="2386"/>
      <c r="T42" s="2322"/>
      <c r="U42" s="1144"/>
      <c r="V42" s="2305" t="s">
        <v>523</v>
      </c>
      <c r="W42" s="2306"/>
      <c r="X42" s="2305" t="s">
        <v>524</v>
      </c>
      <c r="Y42" s="2306"/>
      <c r="Z42" s="2407" t="s">
        <v>525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523</v>
      </c>
      <c r="AU42" s="2306"/>
      <c r="AV42" s="2305" t="s">
        <v>524</v>
      </c>
      <c r="AW42" s="2306"/>
      <c r="AX42" s="2407" t="s">
        <v>525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142</v>
      </c>
      <c r="C44" s="1483" t="s">
        <v>143</v>
      </c>
      <c r="D44" s="1483" t="s">
        <v>144</v>
      </c>
      <c r="E44" s="1477" t="s">
        <v>445</v>
      </c>
      <c r="F44" s="1477" t="s">
        <v>446</v>
      </c>
      <c r="G44" s="1477" t="s">
        <v>447</v>
      </c>
      <c r="H44" s="1477" t="s">
        <v>448</v>
      </c>
      <c r="I44" s="1477" t="s">
        <v>449</v>
      </c>
      <c r="J44" s="1477" t="s">
        <v>450</v>
      </c>
      <c r="K44" s="1477" t="s">
        <v>451</v>
      </c>
      <c r="L44" s="1477" t="s">
        <v>426</v>
      </c>
      <c r="Q44" s="404"/>
      <c r="R44" s="489"/>
      <c r="S44" s="2386"/>
      <c r="T44" s="2322"/>
      <c r="U44" s="415"/>
      <c r="V44" s="1592" t="s">
        <v>485</v>
      </c>
      <c r="W44" s="1592" t="s">
        <v>486</v>
      </c>
      <c r="X44" s="1592" t="s">
        <v>485</v>
      </c>
      <c r="Y44" s="1592" t="s">
        <v>486</v>
      </c>
      <c r="Z44" s="1602" t="s">
        <v>454</v>
      </c>
      <c r="AA44" s="2383" t="s">
        <v>455</v>
      </c>
      <c r="AB44" s="2384"/>
      <c r="AC44" s="2392"/>
      <c r="AD44" s="2446"/>
      <c r="AE44" s="2447"/>
      <c r="AF44" s="2447"/>
      <c r="AG44" s="2448"/>
      <c r="AH44" s="2446"/>
      <c r="AI44" s="2447"/>
      <c r="AJ44" s="2447"/>
      <c r="AK44" s="2448"/>
      <c r="AL44" s="2446"/>
      <c r="AM44" s="2447"/>
      <c r="AN44" s="2447"/>
      <c r="AO44" s="2448"/>
      <c r="AP44" s="2446"/>
      <c r="AQ44" s="2447"/>
      <c r="AR44" s="2447"/>
      <c r="AS44" s="2448"/>
      <c r="AT44" s="1592" t="s">
        <v>485</v>
      </c>
      <c r="AU44" s="1592" t="s">
        <v>486</v>
      </c>
      <c r="AV44" s="1592" t="s">
        <v>485</v>
      </c>
      <c r="AW44" s="1592" t="s">
        <v>486</v>
      </c>
      <c r="AX44" s="1602" t="s">
        <v>454</v>
      </c>
      <c r="AY44" s="2383" t="s">
        <v>455</v>
      </c>
      <c r="AZ44" s="2384"/>
      <c r="BA44" s="2392"/>
      <c r="BB44" s="2395"/>
      <c r="BC44" s="2240"/>
      <c r="BI44" s="1268">
        <v>14</v>
      </c>
    </row>
    <row s="643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117</v>
      </c>
      <c r="T45" s="1368" t="s">
        <v>105</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130</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271</v>
      </c>
      <c r="B47" s="1476" t="s">
        <v>272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407</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408</v>
      </c>
      <c r="BE47" s="613"/>
      <c r="BF47" s="613" t="str">
        <f>IF(T47="","",T47)</f>
        <v>Территория действия тарифа</v>
      </c>
      <c r="BG47" s="613"/>
      <c r="BH47" s="613"/>
      <c r="BI47" s="1268">
        <v>21</v>
      </c>
    </row>
    <row customHeight="1" ht="35.699999999999996">
      <c r="A48" s="1476" t="s">
        <v>271</v>
      </c>
      <c r="B48" s="1476" t="s">
        <v>272</v>
      </c>
      <c r="C48" s="1476" t="s">
        <v>273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541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542</v>
      </c>
      <c r="BE48" s="613"/>
      <c r="BF48" s="613" t="str">
        <f>IF(T48="","",T48)</f>
        <v>Наименование централизованной системы горячего водоснабжения</v>
      </c>
      <c r="BG48" s="613"/>
      <c r="BH48" s="613"/>
      <c r="BI48" s="1268">
        <v>34</v>
      </c>
    </row>
    <row s="5852" customFormat="1" customHeight="1" ht="0">
      <c r="A49" s="1456" t="s">
        <v>271</v>
      </c>
      <c r="B49" s="1456" t="s">
        <v>272</v>
      </c>
      <c r="C49" s="1456" t="s">
        <v>273</v>
      </c>
      <c r="D49" s="1456" t="s">
        <v>555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412</v>
      </c>
      <c r="BE49" s="613"/>
      <c r="BF49" s="613" t="str">
        <f>IF(T49="","",T49)</f>
        <v/>
      </c>
      <c r="BG49" s="613"/>
      <c r="BH49" s="613"/>
      <c r="BI49" s="624">
        <v>0</v>
      </c>
    </row>
    <row s="5852" customFormat="1" customHeight="1" ht="0">
      <c r="A50" s="1456" t="s">
        <v>271</v>
      </c>
      <c r="B50" s="1456" t="s">
        <v>272</v>
      </c>
      <c r="C50" s="1456" t="s">
        <v>273</v>
      </c>
      <c r="D50" s="1456" t="s">
        <v>555</v>
      </c>
      <c r="E50" s="2372"/>
      <c r="F50" s="2372"/>
      <c r="G50" s="2372"/>
      <c r="H50" s="2372"/>
      <c r="I50" s="2369" t="str">
        <f>S49&amp;".1"</f>
        <v>.1</v>
      </c>
      <c r="J50" s="1456"/>
      <c r="K50" s="1456"/>
      <c r="L50" s="1459" t="s">
        <v>413</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852" customFormat="1" customHeight="1" ht="0">
      <c r="A51" s="1456" t="s">
        <v>271</v>
      </c>
      <c r="B51" s="1456" t="s">
        <v>272</v>
      </c>
      <c r="C51" s="1456" t="s">
        <v>273</v>
      </c>
      <c r="D51" s="1456" t="s">
        <v>555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271</v>
      </c>
      <c r="B52" s="1476" t="s">
        <v>272</v>
      </c>
      <c r="C52" s="1476" t="s">
        <v>273</v>
      </c>
      <c r="D52" s="1476" t="s">
        <v>555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68</v>
      </c>
      <c r="AB52" s="1847"/>
      <c r="AC52" s="1582" t="s">
        <v>68</v>
      </c>
      <c r="AD52" s="2298" t="s">
        <v>68</v>
      </c>
      <c r="AE52" s="2439"/>
      <c r="AF52" s="2318">
        <v>1</v>
      </c>
      <c r="AG52" s="2476"/>
      <c r="AH52" s="2220" t="s">
        <v>68</v>
      </c>
      <c r="AI52" s="2439"/>
      <c r="AJ52" s="2318">
        <v>1</v>
      </c>
      <c r="AK52" s="2440" t="s">
        <v>28</v>
      </c>
      <c r="AL52" s="2220" t="s">
        <v>68</v>
      </c>
      <c r="AM52" s="2305"/>
      <c r="AN52" s="2318">
        <v>1</v>
      </c>
      <c r="AO52" s="2470"/>
      <c r="AP52" s="2471" t="s">
        <v>68</v>
      </c>
      <c r="AQ52" s="424"/>
      <c r="AR52" s="1599">
        <v>1</v>
      </c>
      <c r="AS52" s="1605" t="s">
        <v>28</v>
      </c>
      <c r="AT52" s="864"/>
      <c r="AU52" s="1370"/>
      <c r="AV52" s="864"/>
      <c r="AW52" s="1370"/>
      <c r="AX52" s="1847"/>
      <c r="AY52" s="1582" t="s">
        <v>68</v>
      </c>
      <c r="AZ52" s="1847"/>
      <c r="BA52" s="1582" t="s">
        <v>68</v>
      </c>
      <c r="BB52" s="1461"/>
      <c r="BC52" s="2366" t="s">
        <v>512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513</v>
      </c>
      <c r="AT53" s="1506"/>
      <c r="AU53" s="1609"/>
      <c r="AV53" s="1506"/>
      <c r="AW53" s="1609"/>
      <c r="AX53" s="1506"/>
      <c r="AY53" s="1506"/>
      <c r="AZ53" s="1506"/>
      <c r="BA53" s="1506"/>
      <c r="BB53" s="1510"/>
      <c r="BC53" s="2367"/>
      <c r="BE53" s="613"/>
      <c r="BF53" s="613"/>
      <c r="BG53" s="613"/>
      <c r="BH53" s="613"/>
      <c r="BI53" s="1268">
        <v>11</v>
      </c>
    </row>
    <row customHeight="1" ht="11.549999999999999">
      <c r="A54" s="1476" t="s">
        <v>271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271</v>
      </c>
      <c r="B56" s="1476" t="s">
        <v>272</v>
      </c>
      <c r="C56" s="1476" t="s">
        <v>273</v>
      </c>
      <c r="D56" s="1476" t="s">
        <v>555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271</v>
      </c>
      <c r="B57" s="1476" t="s">
        <v>272</v>
      </c>
      <c r="C57" s="1476" t="s">
        <v>273</v>
      </c>
      <c r="D57" s="1476" t="s">
        <v>555</v>
      </c>
      <c r="E57" s="2372"/>
      <c r="F57" s="2372"/>
      <c r="G57" s="2372"/>
      <c r="H57" s="2372"/>
      <c r="I57" s="2399"/>
      <c r="J57" s="2369"/>
      <c r="K57" s="1476"/>
      <c r="L57" s="1477"/>
      <c r="P57" s="2370"/>
      <c r="Q57" s="2370"/>
      <c r="R57" s="469"/>
      <c r="S57" s="1391"/>
      <c r="T57" s="400" t="s">
        <v>475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852" customFormat="1" customHeight="1" ht="0">
      <c r="A58" s="1456" t="s">
        <v>271</v>
      </c>
      <c r="B58" s="1456" t="s">
        <v>272</v>
      </c>
      <c r="C58" s="1456" t="s">
        <v>273</v>
      </c>
      <c r="D58" s="1456" t="s">
        <v>555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852" customFormat="1" customHeight="1" ht="0">
      <c r="A59" s="1456" t="s">
        <v>271</v>
      </c>
      <c r="B59" s="1456" t="s">
        <v>272</v>
      </c>
      <c r="C59" s="1456" t="s">
        <v>273</v>
      </c>
      <c r="D59" s="1456" t="s">
        <v>555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852" customFormat="1" customHeight="1" ht="0">
      <c r="A60" s="1456" t="s">
        <v>271</v>
      </c>
      <c r="B60" s="1456" t="s">
        <v>272</v>
      </c>
      <c r="C60" s="1456" t="s">
        <v>273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852" customFormat="1" customHeight="1" ht="0">
      <c r="A61" s="1456" t="s">
        <v>271</v>
      </c>
      <c r="B61" s="1456" t="s">
        <v>272</v>
      </c>
      <c r="C61" s="1427"/>
      <c r="D61" s="1427"/>
      <c r="E61" s="2372"/>
      <c r="F61" s="2371"/>
      <c r="G61" s="1427"/>
      <c r="H61" s="1427"/>
      <c r="I61" s="1427"/>
      <c r="J61" s="1427"/>
      <c r="K61" s="1427"/>
      <c r="L61" s="1607"/>
      <c r="M61" s="1434"/>
      <c r="N61" s="1434"/>
      <c r="P61" s="1429"/>
      <c r="Q61" s="1430"/>
      <c r="R61" s="1429"/>
      <c r="S61" s="1435"/>
      <c r="T61" s="1438" t="s">
        <v>236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852" customFormat="1" customHeight="1" ht="0">
      <c r="A62" s="1456" t="s">
        <v>271</v>
      </c>
      <c r="B62" s="1456"/>
      <c r="C62" s="1456"/>
      <c r="D62" s="1456"/>
      <c r="E62" s="2371"/>
      <c r="F62" s="1456"/>
      <c r="G62" s="1456"/>
      <c r="H62" s="1456"/>
      <c r="I62" s="1456"/>
      <c r="J62" s="1456"/>
      <c r="K62" s="1456"/>
      <c r="L62" s="1459"/>
      <c r="M62" s="1434"/>
      <c r="N62" s="1434"/>
      <c r="O62" s="631"/>
      <c r="P62" s="493"/>
      <c r="Q62" s="1457"/>
      <c r="R62" s="493"/>
      <c r="S62" s="1435"/>
      <c r="T62" s="1438" t="s">
        <v>237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85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238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EEEAC-0C7F-E453-6312-49D51297AEC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427" width="10.7109375" hidden="1" customWidth="1"/>
    <col min="2" max="2" style="5851" width="16.8515625" hidden="1" customWidth="1"/>
    <col min="3" max="3" style="5852" width="5.57421875" hidden="1" customWidth="1"/>
    <col min="4" max="4" style="5772" width="3.00390625" customWidth="1"/>
    <col min="5" max="5" style="5772" width="7.00390625" customWidth="1"/>
    <col min="6" max="6" style="5772" width="54.00390625" customWidth="1"/>
    <col min="7" max="7" style="5772" width="10.00390625" customWidth="1"/>
    <col min="8" max="8" style="5772" width="40.7109375" hidden="1" customWidth="1"/>
    <col min="9" max="9" style="5772" width="40.7109375" customWidth="1"/>
    <col min="10" max="10" style="5772" width="102.00390625" customWidth="1"/>
    <col min="11" max="11" style="5851" width="9.00390625" customWidth="1"/>
    <col min="12" max="12" style="5852" width="5.00390625" customWidth="1"/>
    <col min="13" max="13" style="5852" width="3.00390625" customWidth="1"/>
    <col min="14" max="17" style="5851" width="3.00390625" customWidth="1"/>
    <col min="18" max="18" style="5852" width="10.00390625" customWidth="1"/>
    <col min="19" max="19" style="5851" width="34.00390625" customWidth="1"/>
    <col min="20" max="20" style="5851" width="9.00390625" customWidth="1"/>
    <col min="21" max="21" style="7428" width="8.00390625" customWidth="1"/>
    <col min="22" max="26" style="5851" width="8.00390625" customWidth="1"/>
    <col min="27" max="31" style="5736" width="8.00390625" customWidth="1"/>
    <col min="32" max="32" style="5772" width="9.140625" hidden="1"/>
  </cols>
  <sheetData>
    <row customHeight="1" ht="22.5" hidden="1">
      <c r="AF1" s="1744" t="s">
        <v>14</v>
      </c>
    </row>
    <row customHeight="1" ht="23.25" hidden="1">
      <c r="B2" s="2212"/>
      <c r="C2" s="1280" t="s">
        <v>556</v>
      </c>
      <c r="D2" s="1751"/>
      <c r="E2" s="659">
        <f>B2</f>
        <v>0</v>
      </c>
      <c r="F2" s="660"/>
      <c r="G2" s="1759" t="s">
        <v>557</v>
      </c>
      <c r="H2" s="1759" t="s">
        <v>557</v>
      </c>
      <c r="I2" s="1759" t="s">
        <v>557</v>
      </c>
      <c r="J2" s="402" t="s">
        <v>558</v>
      </c>
      <c r="K2" s="656"/>
      <c r="AF2" s="1744">
        <v>0</v>
      </c>
    </row>
    <row s="5852" customFormat="1" customHeight="1" ht="0.75" hidden="1">
      <c r="B3" s="2212"/>
      <c r="C3" s="1280"/>
      <c r="D3" s="661"/>
      <c r="E3" s="662"/>
      <c r="F3" s="663" t="s">
        <v>559</v>
      </c>
      <c r="G3" s="664"/>
      <c r="H3" s="664">
        <f>H4*H5+H7</f>
        <v>0</v>
      </c>
      <c r="I3" s="664">
        <f>I4*I5+I6</f>
        <v>0</v>
      </c>
      <c r="J3" s="665"/>
      <c r="AF3" s="1749">
        <v>0</v>
      </c>
    </row>
    <row customHeight="1" ht="23.25" hidden="1">
      <c r="B4" s="2212"/>
      <c r="C4" s="1280"/>
      <c r="D4" s="1751"/>
      <c r="E4" s="659" t="str">
        <f>B2&amp;".1"</f>
        <v>.1</v>
      </c>
      <c r="F4" s="666" t="s">
        <v>560</v>
      </c>
      <c r="G4" s="667"/>
      <c r="H4" s="654"/>
      <c r="I4" s="654"/>
      <c r="J4" s="402" t="s">
        <v>561</v>
      </c>
      <c r="K4" s="656"/>
      <c r="AF4" s="1744">
        <v>0</v>
      </c>
    </row>
    <row customHeight="1" ht="18.75" hidden="1">
      <c r="B5" s="2212"/>
      <c r="C5" s="1280"/>
      <c r="D5" s="1751"/>
      <c r="E5" s="659" t="str">
        <f>B2&amp;".2"</f>
        <v>.2</v>
      </c>
      <c r="F5" s="666" t="s">
        <v>562</v>
      </c>
      <c r="G5" s="1759" t="s">
        <v>563</v>
      </c>
      <c r="H5" s="654"/>
      <c r="I5" s="654"/>
      <c r="J5" s="402"/>
      <c r="K5" s="656"/>
      <c r="AF5" s="1744">
        <v>0</v>
      </c>
    </row>
    <row customHeight="1" ht="18.75" hidden="1">
      <c r="B6" s="2212"/>
      <c r="C6" s="1280"/>
      <c r="D6" s="1751"/>
      <c r="E6" s="659" t="str">
        <f>B2&amp;".3"</f>
        <v>.3</v>
      </c>
      <c r="F6" s="666" t="s">
        <v>564</v>
      </c>
      <c r="G6" s="1759" t="s">
        <v>563</v>
      </c>
      <c r="H6" s="654"/>
      <c r="I6" s="654"/>
      <c r="J6" s="402"/>
      <c r="K6" s="656"/>
      <c r="AF6" s="1744">
        <v>0</v>
      </c>
    </row>
    <row customHeight="1" ht="18.75" hidden="1">
      <c r="B7" s="2212"/>
      <c r="C7" s="1280"/>
      <c r="D7" s="1751"/>
      <c r="E7" s="659" t="str">
        <f>B2&amp;".4"</f>
        <v>.4</v>
      </c>
      <c r="F7" s="666" t="s">
        <v>565</v>
      </c>
      <c r="G7" s="1759" t="s">
        <v>557</v>
      </c>
      <c r="H7" s="668"/>
      <c r="I7" s="668"/>
      <c r="J7" s="402"/>
      <c r="K7" s="656"/>
      <c r="AF7" s="1744">
        <v>0</v>
      </c>
    </row>
    <row s="5851" customFormat="1" customHeight="1" ht="11.25" hidden="1">
      <c r="A8" s="1100"/>
      <c r="C8" s="1749"/>
      <c r="D8" s="650"/>
      <c r="H8" s="1273">
        <v>4</v>
      </c>
      <c r="I8" s="1273">
        <v>4</v>
      </c>
      <c r="L8" s="1749"/>
      <c r="M8" s="1749"/>
      <c r="R8" s="1749"/>
      <c r="AF8" s="1273">
        <v>0</v>
      </c>
    </row>
    <row s="5851" customFormat="1" customHeight="1" ht="22.5" hidden="1">
      <c r="A9" s="1100"/>
      <c r="C9" s="1749"/>
      <c r="D9" s="651"/>
      <c r="E9" s="1761"/>
      <c r="F9" s="653"/>
      <c r="G9" s="1759" t="s">
        <v>563</v>
      </c>
      <c r="H9" s="654"/>
      <c r="I9" s="654"/>
      <c r="J9" s="655" t="s">
        <v>566</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567</v>
      </c>
      <c r="H11" s="654"/>
      <c r="I11" s="654"/>
      <c r="J11" s="402" t="s">
        <v>568</v>
      </c>
      <c r="K11" s="656"/>
      <c r="AF11" s="1744">
        <v>0</v>
      </c>
    </row>
    <row customHeight="1" ht="11.25" hidden="1">
      <c r="AF12" s="1744">
        <v>0</v>
      </c>
    </row>
    <row customHeight="1" ht="22.5" hidden="1">
      <c r="D13" s="1751"/>
      <c r="E13" s="659"/>
      <c r="F13" s="653"/>
      <c r="G13" s="1082" t="s">
        <v>569</v>
      </c>
      <c r="H13" s="658"/>
      <c r="I13" s="658"/>
      <c r="J13" s="858" t="s">
        <v>570</v>
      </c>
      <c r="K13" s="656"/>
      <c r="AF13" s="1744">
        <v>0</v>
      </c>
    </row>
    <row customHeight="1" ht="11.25" hidden="1">
      <c r="AF14" s="1744">
        <v>0</v>
      </c>
    </row>
    <row customHeight="1" ht="22.5" hidden="1">
      <c r="D15" s="1751"/>
      <c r="E15" s="659"/>
      <c r="F15" s="653"/>
      <c r="G15" s="1759" t="s">
        <v>571</v>
      </c>
      <c r="H15" s="658"/>
      <c r="I15" s="658"/>
      <c r="J15" s="402" t="s">
        <v>572</v>
      </c>
      <c r="K15" s="656"/>
      <c r="AF15" s="1744">
        <v>0</v>
      </c>
    </row>
    <row customHeight="1" ht="11.25" hidden="1">
      <c r="AF16" s="1744">
        <v>0</v>
      </c>
    </row>
    <row customHeight="1" ht="22.5" hidden="1">
      <c r="D17" s="1751"/>
      <c r="E17" s="659"/>
      <c r="F17" s="653"/>
      <c r="G17" s="1759" t="s">
        <v>573</v>
      </c>
      <c r="H17" s="658"/>
      <c r="I17" s="658"/>
      <c r="J17" s="402" t="s">
        <v>574</v>
      </c>
      <c r="K17" s="656"/>
      <c r="AF17" s="1744">
        <v>0</v>
      </c>
    </row>
    <row customHeight="1" ht="11.25" hidden="1">
      <c r="AF18" s="1744">
        <v>0</v>
      </c>
    </row>
    <row s="573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852" customFormat="1" customHeight="1" ht="1.05">
      <c r="A24" s="1280"/>
      <c r="D24" s="1755"/>
      <c r="H24" s="1002"/>
      <c r="I24" s="1002" t="s">
        <v>124</v>
      </c>
      <c r="AF24" s="1749">
        <v>1</v>
      </c>
    </row>
    <row customHeight="1" ht="11.549999999999999">
      <c r="E25" s="824"/>
      <c r="F25" s="2480" t="s">
        <v>113</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575</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576</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310</v>
      </c>
      <c r="F28" s="2483"/>
      <c r="G28" s="2483"/>
      <c r="H28" s="1758"/>
      <c r="I28" s="1758"/>
      <c r="J28" s="2240"/>
      <c r="AF28" s="1744">
        <v>11</v>
      </c>
    </row>
    <row customHeight="1" ht="24">
      <c r="E29" s="1759" t="s">
        <v>90</v>
      </c>
      <c r="F29" s="1766" t="s">
        <v>312</v>
      </c>
      <c r="G29" s="1766" t="s">
        <v>577</v>
      </c>
      <c r="H29" s="1766" t="s">
        <v>313</v>
      </c>
      <c r="I29" s="1766" t="s">
        <v>313</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563</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563</v>
      </c>
      <c r="H31" s="671">
        <f>SUMIF($K33:$K71,$K31,H33:H71)</f>
        <v>0</v>
      </c>
      <c r="I31" s="671">
        <f>SUMIF($K33:$K71,$K31,I33:I71)</f>
        <v>0</v>
      </c>
      <c r="J31" s="402" t="str">
        <f>FHD_NOTE_P_2</f>
        <v>Указывается суммарная себестоимость производимых товаров.</v>
      </c>
      <c r="K31" s="1749" t="s">
        <v>578</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563</v>
      </c>
      <c r="H32" s="670"/>
      <c r="I32" s="670"/>
      <c r="J32" s="402" t="str">
        <f>FHD_NOTE_P_3</f>
        <v/>
      </c>
      <c r="K32" s="1749" t="str">
        <f>IF((LEN(E32)-LEN(SUBSTITUTE(E32,".","")))/LEN(".")=1,"p","")</f>
        <v>p</v>
      </c>
      <c r="AF32" s="1744">
        <v>11</v>
      </c>
    </row>
    <row customHeight="1" ht="11.25" hidden="1">
      <c r="A33" s="2484" t="s">
        <v>579</v>
      </c>
      <c r="D33" s="1751"/>
      <c r="E33" s="659" t="str">
        <f>FHD_NUM_P_4</f>
        <v/>
      </c>
      <c r="F33" s="1637" t="str">
        <f>FHD_P_4</f>
        <v/>
      </c>
      <c r="G33" s="1991" t="s">
        <v>563</v>
      </c>
      <c r="H33" s="671">
        <f>SUMIF($F34:$F40,$F3,H34:H40)</f>
        <v>0</v>
      </c>
      <c r="I33" s="671">
        <f>SUMIF($F34:$F40,$F3,I34:I40)</f>
        <v>0</v>
      </c>
      <c r="J33" s="402" t="str">
        <f>FHD_NOTE_P_4</f>
        <v/>
      </c>
      <c r="K33" s="1749" t="str">
        <f>IF((LEN(E33)-LEN(SUBSTITUTE(E33,".","")))/LEN(".")=1,"p","")</f>
        <v/>
      </c>
      <c r="AF33" s="1744">
        <v>0</v>
      </c>
    </row>
    <row s="6431"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431"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431"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431"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431"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431"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851" customFormat="1" customHeight="1" ht="15" hidden="1">
      <c r="A40" s="2484"/>
      <c r="C40" s="1749"/>
      <c r="D40" s="1746"/>
      <c r="E40" s="683"/>
      <c r="F40" s="684" t="s">
        <v>580</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581</v>
      </c>
      <c r="D41" s="1751"/>
      <c r="E41" s="659" t="str">
        <f>FHD_NUM_P_5</f>
        <v/>
      </c>
      <c r="F41" s="1637" t="str">
        <f>FHD_P_5</f>
        <v/>
      </c>
      <c r="G41" s="1991" t="s">
        <v>563</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563</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563</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563</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582</v>
      </c>
      <c r="H45" s="670"/>
      <c r="I45" s="670"/>
      <c r="J45" s="402" t="str">
        <f>FHD_NOTE_P_9</f>
        <v/>
      </c>
      <c r="K45" s="1749" t="str">
        <f>IF((LEN(E45)-LEN(SUBSTITUTE(E45,".","")))/LEN(".")=1,"p","")</f>
        <v/>
      </c>
      <c r="AF45" s="1744">
        <v>11</v>
      </c>
    </row>
    <row s="5851" customFormat="1" customHeight="1" ht="11.549999999999999">
      <c r="A46" s="1100"/>
      <c r="C46" s="1749"/>
      <c r="D46" s="687"/>
      <c r="E46" s="659" t="str">
        <f>FHD_NUM_P_10</f>
        <v>2.2.2</v>
      </c>
      <c r="F46" s="1763" t="str">
        <f>FHD_P_10</f>
        <v>Объём приобретения электрической энергии</v>
      </c>
      <c r="G46" s="1991" t="s">
        <v>583</v>
      </c>
      <c r="H46" s="670"/>
      <c r="I46" s="670"/>
      <c r="J46" s="402" t="str">
        <f>FHD_NOTE_P_10</f>
        <v/>
      </c>
      <c r="K46" s="1749" t="str">
        <f>IF((LEN(E46)-LEN(SUBSTITUTE(E46,".","")))/LEN(".")=1,"p","")</f>
        <v/>
      </c>
      <c r="L46" s="1749"/>
      <c r="M46" s="1749"/>
      <c r="R46" s="1749"/>
      <c r="U46" s="657"/>
      <c r="AA46" s="1745"/>
      <c r="AB46" s="1745"/>
      <c r="AC46" s="1745"/>
      <c r="AD46" s="1745"/>
      <c r="AE46" s="1745"/>
      <c r="AF46" s="1273">
        <v>11</v>
      </c>
    </row>
    <row s="5851" customFormat="1" customHeight="1" ht="11.25" hidden="1">
      <c r="A47" s="1102" t="s">
        <v>584</v>
      </c>
      <c r="C47" s="1749"/>
      <c r="D47" s="688"/>
      <c r="E47" s="659" t="str">
        <f>FHD_NUM_P_11</f>
        <v/>
      </c>
      <c r="F47" s="1637" t="str">
        <f>FHD_P_11</f>
        <v/>
      </c>
      <c r="G47" s="1991" t="s">
        <v>563</v>
      </c>
      <c r="H47" s="670"/>
      <c r="I47" s="670"/>
      <c r="J47" s="402" t="str">
        <f>FHD_NOTE_P_11</f>
        <v/>
      </c>
      <c r="K47" s="1749" t="str">
        <f>IF((LEN(E47)-LEN(SUBSTITUTE(E47,".","")))/LEN(".")=1,"p","")</f>
        <v/>
      </c>
      <c r="L47" s="1749"/>
      <c r="M47" s="1749"/>
      <c r="R47" s="1749"/>
      <c r="U47" s="657"/>
      <c r="AA47" s="1745"/>
      <c r="AB47" s="1745"/>
      <c r="AC47" s="1745"/>
      <c r="AD47" s="1745"/>
      <c r="AE47" s="1745"/>
      <c r="AF47" s="1273">
        <v>0</v>
      </c>
    </row>
    <row s="5851" customFormat="1" customHeight="1" ht="18.75">
      <c r="A48" s="1102" t="s">
        <v>585</v>
      </c>
      <c r="C48" s="1749"/>
      <c r="D48" s="1751"/>
      <c r="E48" s="659" t="str">
        <f>FHD_NUM_P_12</f>
        <v>2.3</v>
      </c>
      <c r="F48" s="1637" t="str">
        <f>FHD_P_12</f>
        <v>Расходы на химические реагенты, используемые в технологическом процессе</v>
      </c>
      <c r="G48" s="1991" t="s">
        <v>563</v>
      </c>
      <c r="H48" s="690"/>
      <c r="I48" s="690"/>
      <c r="J48" s="402" t="str">
        <f>FHD_NOTE_P_12</f>
        <v/>
      </c>
      <c r="K48" s="1749" t="str">
        <f>IF((LEN(E48)-LEN(SUBSTITUTE(E48,".","")))/LEN(".")=1,"p","")</f>
        <v>p</v>
      </c>
      <c r="L48" s="1749"/>
      <c r="M48" s="1749"/>
      <c r="R48" s="1749"/>
      <c r="U48" s="657"/>
      <c r="AA48" s="1745"/>
      <c r="AB48" s="1745"/>
      <c r="AC48" s="1745"/>
      <c r="AD48" s="1745"/>
      <c r="AE48" s="1745"/>
      <c r="AF48" s="1273">
        <v>18</v>
      </c>
    </row>
    <row s="7366"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563</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7366"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563</v>
      </c>
      <c r="H50" s="670"/>
      <c r="I50" s="670"/>
      <c r="J50" s="402" t="str">
        <f>FHD_NOTE_P_14</f>
        <v/>
      </c>
      <c r="K50" s="1749" t="str">
        <f>IF((LEN(E50)-LEN(SUBSTITUTE(E50,".","")))/LEN(".")=1,"p","")</f>
        <v/>
      </c>
      <c r="L50" s="843"/>
      <c r="M50" s="843"/>
      <c r="R50" s="843"/>
      <c r="U50" s="844"/>
      <c r="AA50" s="845"/>
      <c r="AB50" s="845"/>
      <c r="AC50" s="845"/>
      <c r="AD50" s="845"/>
      <c r="AE50" s="845"/>
      <c r="AF50" s="842">
        <v>11</v>
      </c>
    </row>
    <row s="7366"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563</v>
      </c>
      <c r="H51" s="670"/>
      <c r="I51" s="670"/>
      <c r="J51" s="402" t="str">
        <f>FHD_NOTE_P_15</f>
        <v/>
      </c>
      <c r="K51" s="1749" t="str">
        <f>IF((LEN(E51)-LEN(SUBSTITUTE(E51,".","")))/LEN(".")=1,"p","")</f>
        <v/>
      </c>
      <c r="L51" s="843"/>
      <c r="M51" s="843"/>
      <c r="R51" s="843"/>
      <c r="U51" s="844"/>
      <c r="AA51" s="845"/>
      <c r="AB51" s="845"/>
      <c r="AC51" s="845"/>
      <c r="AD51" s="845"/>
      <c r="AE51" s="845"/>
      <c r="AF51" s="842">
        <v>11</v>
      </c>
    </row>
    <row s="5851"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563</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851"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563</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851"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563</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851"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563</v>
      </c>
      <c r="H55" s="670"/>
      <c r="I55" s="670"/>
      <c r="J55" s="402" t="str">
        <f>FHD_NOTE_P_19</f>
        <v/>
      </c>
      <c r="K55" s="1749" t="str">
        <f>IF((LEN(E55)-LEN(SUBSTITUTE(E55,".","")))/LEN(".")=1,"p","")</f>
        <v>p</v>
      </c>
      <c r="L55" s="1749"/>
      <c r="M55" s="1749"/>
      <c r="R55" s="1749"/>
      <c r="U55" s="657"/>
      <c r="AA55" s="1745"/>
      <c r="AB55" s="1745"/>
      <c r="AC55" s="1745"/>
      <c r="AD55" s="1745"/>
      <c r="AE55" s="1745"/>
      <c r="AF55" s="1273">
        <v>11</v>
      </c>
    </row>
    <row s="5851" customFormat="1" customHeight="1" ht="11.549999999999999">
      <c r="A56" s="1100"/>
      <c r="C56" s="1749"/>
      <c r="D56" s="688"/>
      <c r="E56" s="659" t="str">
        <f>FHD_NUM_P_20</f>
        <v>2.6.1</v>
      </c>
      <c r="F56" s="1763" t="str">
        <f>FHD_P_20</f>
        <v>Расходы на амортизацию основных средств</v>
      </c>
      <c r="G56" s="1991" t="s">
        <v>563</v>
      </c>
      <c r="H56" s="670"/>
      <c r="I56" s="670"/>
      <c r="J56" s="402" t="str">
        <f>FHD_NOTE_P_20</f>
        <v/>
      </c>
      <c r="K56" s="1749" t="str">
        <f>IF((LEN(E56)-LEN(SUBSTITUTE(E56,".","")))/LEN(".")=1,"p","")</f>
        <v/>
      </c>
      <c r="L56" s="1749"/>
      <c r="M56" s="1749"/>
      <c r="R56" s="1749"/>
      <c r="U56" s="657"/>
      <c r="AA56" s="1745"/>
      <c r="AB56" s="1745"/>
      <c r="AC56" s="1745"/>
      <c r="AD56" s="1745"/>
      <c r="AE56" s="1745"/>
      <c r="AF56" s="1273">
        <v>11</v>
      </c>
    </row>
    <row s="5851" customFormat="1" customHeight="1" ht="11.549999999999999">
      <c r="A57" s="1100"/>
      <c r="C57" s="1749"/>
      <c r="D57" s="688"/>
      <c r="E57" s="659" t="str">
        <f>FHD_NUM_P_21</f>
        <v>2.6.2</v>
      </c>
      <c r="F57" s="1763" t="str">
        <f>FHD_P_21</f>
        <v>Расходы на амортизацию нематериальных активов</v>
      </c>
      <c r="G57" s="1991" t="s">
        <v>563</v>
      </c>
      <c r="H57" s="670"/>
      <c r="I57" s="670"/>
      <c r="J57" s="402" t="str">
        <f>FHD_NOTE_P_21</f>
        <v/>
      </c>
      <c r="K57" s="1749" t="str">
        <f>IF((LEN(E57)-LEN(SUBSTITUTE(E57,".","")))/LEN(".")=1,"p","")</f>
        <v/>
      </c>
      <c r="L57" s="1749"/>
      <c r="M57" s="1749"/>
      <c r="R57" s="1749"/>
      <c r="U57" s="657"/>
      <c r="AA57" s="1745"/>
      <c r="AB57" s="1745"/>
      <c r="AC57" s="1745"/>
      <c r="AD57" s="1745"/>
      <c r="AE57" s="1745"/>
      <c r="AF57" s="1273">
        <v>11</v>
      </c>
    </row>
    <row s="5851"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563</v>
      </c>
      <c r="H58" s="670"/>
      <c r="I58" s="670"/>
      <c r="J58" s="402" t="str">
        <f>FHD_NOTE_P_22</f>
        <v/>
      </c>
      <c r="K58" s="1749" t="str">
        <f>IF((LEN(E58)-LEN(SUBSTITUTE(E58,".","")))/LEN(".")=1,"p","")</f>
        <v>p</v>
      </c>
      <c r="L58" s="1749"/>
      <c r="M58" s="1749"/>
      <c r="R58" s="1749"/>
      <c r="U58" s="657"/>
      <c r="AA58" s="1745"/>
      <c r="AB58" s="1745"/>
      <c r="AC58" s="1745"/>
      <c r="AD58" s="1745"/>
      <c r="AE58" s="1745"/>
      <c r="AF58" s="1273">
        <v>11</v>
      </c>
    </row>
    <row s="5851" customFormat="1" customHeight="1" ht="11.549999999999999">
      <c r="A59" s="1100"/>
      <c r="C59" s="1749"/>
      <c r="D59" s="688"/>
      <c r="E59" s="659" t="str">
        <f>FHD_NUM_P_23</f>
        <v>2.8</v>
      </c>
      <c r="F59" s="1637" t="str">
        <f>FHD_P_23</f>
        <v>Общепроизводственные расходы, в том числе:</v>
      </c>
      <c r="G59" s="1991" t="s">
        <v>563</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851" customFormat="1" customHeight="1" ht="11.549999999999999">
      <c r="A60" s="1100"/>
      <c r="C60" s="1749"/>
      <c r="D60" s="688"/>
      <c r="E60" s="659" t="str">
        <f>FHD_NUM_P_24</f>
        <v>2.8.1</v>
      </c>
      <c r="F60" s="1763" t="str">
        <f>FHD_P_24</f>
        <v>Расходы на текущий ремонт</v>
      </c>
      <c r="G60" s="1991" t="s">
        <v>563</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851" customFormat="1" customHeight="1" ht="11.549999999999999">
      <c r="A61" s="1100"/>
      <c r="C61" s="1749"/>
      <c r="D61" s="688"/>
      <c r="E61" s="659" t="str">
        <f>FHD_NUM_P_25</f>
        <v>2.8.2</v>
      </c>
      <c r="F61" s="1763" t="str">
        <f>FHD_P_25</f>
        <v>Расходы на капитальный ремонт</v>
      </c>
      <c r="G61" s="1991" t="s">
        <v>563</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851" customFormat="1" customHeight="1" ht="11.549999999999999">
      <c r="A62" s="1100"/>
      <c r="C62" s="1749"/>
      <c r="D62" s="1751"/>
      <c r="E62" s="659" t="str">
        <f>FHD_NUM_P_26</f>
        <v>2.9</v>
      </c>
      <c r="F62" s="1637" t="str">
        <f>FHD_P_26</f>
        <v>Общехозяйственные расходы, в том числе:</v>
      </c>
      <c r="G62" s="1991" t="s">
        <v>563</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851" customFormat="1" customHeight="1" ht="11.549999999999999">
      <c r="A63" s="1100"/>
      <c r="C63" s="1749"/>
      <c r="D63" s="1751"/>
      <c r="E63" s="659" t="str">
        <f>FHD_NUM_P_27</f>
        <v>2.9.1</v>
      </c>
      <c r="F63" s="1763" t="str">
        <f>FHD_P_27</f>
        <v>Расходы на текущий ремонт</v>
      </c>
      <c r="G63" s="1991" t="s">
        <v>563</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851" customFormat="1" customHeight="1" ht="11.549999999999999">
      <c r="A64" s="1100"/>
      <c r="C64" s="1749"/>
      <c r="D64" s="1751"/>
      <c r="E64" s="659" t="str">
        <f>FHD_NUM_P_28</f>
        <v>2.9.2</v>
      </c>
      <c r="F64" s="1763" t="str">
        <f>FHD_P_28</f>
        <v>Расходы на капитальный ремонт</v>
      </c>
      <c r="G64" s="1991" t="s">
        <v>563</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851"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563</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851"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316</v>
      </c>
      <c r="H66" s="1762" t="s">
        <v>586</v>
      </c>
      <c r="I66" s="1762" t="s">
        <v>586</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851" customFormat="1" customHeight="1" ht="23.25">
      <c r="A67" s="2484" t="s">
        <v>587</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563</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851"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316</v>
      </c>
      <c r="H68" s="1762" t="s">
        <v>586</v>
      </c>
      <c r="I68" s="1762" t="s">
        <v>586</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851"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563</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852" customFormat="1" customHeight="1" ht="1.05">
      <c r="A70" s="1280"/>
      <c r="D70" s="661"/>
      <c r="E70" s="1126" t="str">
        <f>E69&amp;".0"</f>
        <v>2.12.0</v>
      </c>
      <c r="F70" s="1104"/>
      <c r="G70" s="1126"/>
      <c r="H70" s="1105"/>
      <c r="I70" s="1105"/>
      <c r="J70" s="1106"/>
      <c r="K70" s="1749" t="str">
        <f>IF((LEN(E70)-LEN(SUBSTITUTE(E70,".","")))/LEN(".")=1,"p","")</f>
        <v/>
      </c>
      <c r="AF70" s="1749">
        <v>1</v>
      </c>
    </row>
    <row s="5851" customFormat="1" customHeight="1" ht="14.699999999999998">
      <c r="A71" s="1100"/>
      <c r="C71" s="1749"/>
      <c r="D71" s="1746"/>
      <c r="E71" s="683"/>
      <c r="F71" s="684" t="s">
        <v>588</v>
      </c>
      <c r="G71" s="685"/>
      <c r="H71" s="686"/>
      <c r="I71" s="686"/>
      <c r="J71" s="414"/>
      <c r="K71" s="1749"/>
      <c r="L71" s="1749"/>
      <c r="M71" s="1749"/>
      <c r="R71" s="1749"/>
      <c r="U71" s="657"/>
      <c r="AA71" s="1745"/>
      <c r="AB71" s="1745"/>
      <c r="AC71" s="1745"/>
      <c r="AD71" s="1745"/>
      <c r="AE71" s="1745"/>
      <c r="AF71" s="1273">
        <v>14</v>
      </c>
    </row>
    <row s="5851" customFormat="1" customHeight="1" ht="18.75" hidden="1">
      <c r="A72" s="1102" t="s">
        <v>589</v>
      </c>
      <c r="C72" s="1749"/>
      <c r="D72" s="1751"/>
      <c r="E72" s="659" t="str">
        <f>FHD_NUM_P_34</f>
        <v/>
      </c>
      <c r="F72" s="1993" t="str">
        <f>FHD_P_34</f>
        <v/>
      </c>
      <c r="G72" s="1991" t="s">
        <v>563</v>
      </c>
      <c r="H72" s="670"/>
      <c r="I72" s="670"/>
      <c r="J72" s="402" t="str">
        <f>FHD_NOTE_P_34</f>
        <v/>
      </c>
      <c r="K72" s="656"/>
      <c r="L72" s="1749"/>
      <c r="M72" s="1749"/>
      <c r="R72" s="1749"/>
      <c r="U72" s="657"/>
      <c r="AA72" s="1745"/>
      <c r="AB72" s="1745"/>
      <c r="AC72" s="1745"/>
      <c r="AD72" s="1745"/>
      <c r="AE72" s="1745"/>
      <c r="AF72" s="1273">
        <v>0</v>
      </c>
    </row>
    <row s="5851"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563</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851"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563</v>
      </c>
      <c r="H74" s="670"/>
      <c r="I74" s="670"/>
      <c r="J74" s="402" t="str">
        <f>FHD_NOTE_P_36</f>
        <v/>
      </c>
      <c r="K74" s="656"/>
      <c r="L74" s="1749"/>
      <c r="M74" s="1749"/>
      <c r="R74" s="1749"/>
      <c r="U74" s="657"/>
      <c r="AA74" s="1745"/>
      <c r="AB74" s="1745"/>
      <c r="AC74" s="1745"/>
      <c r="AD74" s="1745"/>
      <c r="AE74" s="1745"/>
      <c r="AF74" s="1273">
        <v>19</v>
      </c>
    </row>
    <row s="5851" customFormat="1" customHeight="1" ht="19.95">
      <c r="A75" s="1100"/>
      <c r="C75" s="1749"/>
      <c r="D75" s="1751"/>
      <c r="E75" s="659" t="str">
        <f>FHD_NUM_P_37</f>
        <v>4</v>
      </c>
      <c r="F75" s="1993" t="str">
        <f>FHD_P_37</f>
        <v>Изменение стоимости основных фондов, в том числе:</v>
      </c>
      <c r="G75" s="1991" t="s">
        <v>563</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851"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563</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851"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563</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851"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563</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851" customFormat="1" customHeight="1" ht="19.95">
      <c r="A79" s="1100"/>
      <c r="C79" s="1749"/>
      <c r="D79" s="1751"/>
      <c r="E79" s="659" t="str">
        <f>FHD_NUM_P_41</f>
        <v>4.2</v>
      </c>
      <c r="F79" s="2188" t="str">
        <f>FHD_P_41</f>
        <v>Изменение стоимости основных фондов за счет их переоценки</v>
      </c>
      <c r="G79" s="2184" t="s">
        <v>563</v>
      </c>
      <c r="H79" s="1089"/>
      <c r="I79" s="670"/>
      <c r="J79" s="402" t="str">
        <f>FHD_NOTE_P_41</f>
        <v/>
      </c>
      <c r="K79" s="656"/>
      <c r="L79" s="1749"/>
      <c r="M79" s="1749"/>
      <c r="R79" s="1749"/>
      <c r="U79" s="657"/>
      <c r="AA79" s="1745"/>
      <c r="AB79" s="1745"/>
      <c r="AC79" s="1745"/>
      <c r="AD79" s="1745"/>
      <c r="AE79" s="1745"/>
      <c r="AF79" s="1273">
        <v>19</v>
      </c>
    </row>
    <row s="5851" customFormat="1" customHeight="1" ht="19.95">
      <c r="A80" s="1102" t="s">
        <v>590</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563</v>
      </c>
      <c r="H80" s="1089"/>
      <c r="I80" s="670"/>
      <c r="J80" s="402" t="str">
        <f>FHD_NOTE_P_42</f>
        <v/>
      </c>
      <c r="K80" s="656"/>
      <c r="L80" s="1749"/>
      <c r="M80" s="1749"/>
      <c r="R80" s="1749"/>
      <c r="U80" s="657"/>
      <c r="AA80" s="1745"/>
      <c r="AB80" s="1745"/>
      <c r="AC80" s="1745"/>
      <c r="AD80" s="1745"/>
      <c r="AE80" s="1745"/>
      <c r="AF80" s="1273">
        <v>19</v>
      </c>
    </row>
    <row s="585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316</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851" customFormat="1" customHeight="1" ht="18.75">
      <c r="A82" s="2484" t="s">
        <v>591</v>
      </c>
      <c r="C82" s="848"/>
      <c r="D82" s="846"/>
      <c r="E82" s="659" t="str">
        <f>FHD_NUM_P_44</f>
        <v>7</v>
      </c>
      <c r="F82" s="1993" t="str">
        <f>FHD_P_44</f>
        <v>Объём поднятой воды</v>
      </c>
      <c r="G82" s="1994" t="s">
        <v>592</v>
      </c>
      <c r="H82" s="1090"/>
      <c r="I82" s="690"/>
      <c r="J82" s="402" t="str">
        <f>FHD_NOTE_P_44</f>
        <v/>
      </c>
      <c r="K82" s="847"/>
      <c r="L82" s="848"/>
      <c r="M82" s="848"/>
      <c r="R82" s="848"/>
      <c r="U82" s="849"/>
      <c r="AA82" s="850"/>
      <c r="AB82" s="850"/>
      <c r="AC82" s="850"/>
      <c r="AD82" s="850"/>
      <c r="AE82" s="850"/>
      <c r="AF82" s="1023">
        <v>0</v>
      </c>
    </row>
    <row s="5851" customFormat="1" customHeight="1" ht="18.75">
      <c r="A83" s="2484"/>
      <c r="C83" s="848"/>
      <c r="D83" s="846"/>
      <c r="E83" s="659" t="str">
        <f>FHD_NUM_P_45</f>
        <v>8</v>
      </c>
      <c r="F83" s="1993" t="str">
        <f>FHD_P_45</f>
        <v>Объём покупной воды</v>
      </c>
      <c r="G83" s="1994" t="s">
        <v>592</v>
      </c>
      <c r="H83" s="1090"/>
      <c r="I83" s="690"/>
      <c r="J83" s="402" t="str">
        <f>FHD_NOTE_P_45</f>
        <v/>
      </c>
      <c r="K83" s="847"/>
      <c r="L83" s="848"/>
      <c r="M83" s="848"/>
      <c r="R83" s="848"/>
      <c r="U83" s="849"/>
      <c r="AA83" s="850"/>
      <c r="AB83" s="850"/>
      <c r="AC83" s="850"/>
      <c r="AD83" s="850"/>
      <c r="AE83" s="850"/>
      <c r="AF83" s="1023">
        <v>0</v>
      </c>
    </row>
    <row s="5851" customFormat="1" customHeight="1" ht="18.75">
      <c r="A84" s="2484"/>
      <c r="C84" s="848"/>
      <c r="D84" s="851"/>
      <c r="E84" s="659" t="str">
        <f>FHD_NUM_P_46</f>
        <v>9</v>
      </c>
      <c r="F84" s="1993" t="str">
        <f>FHD_P_46</f>
        <v>Объём воды, пропущенной через очистные сооружения</v>
      </c>
      <c r="G84" s="1994" t="s">
        <v>592</v>
      </c>
      <c r="H84" s="1090"/>
      <c r="I84" s="690"/>
      <c r="J84" s="402" t="str">
        <f>FHD_NOTE_P_46</f>
        <v/>
      </c>
      <c r="K84" s="847"/>
      <c r="L84" s="848"/>
      <c r="M84" s="848"/>
      <c r="R84" s="848"/>
      <c r="U84" s="849"/>
      <c r="AA84" s="850"/>
      <c r="AB84" s="850"/>
      <c r="AC84" s="850"/>
      <c r="AD84" s="850"/>
      <c r="AE84" s="850"/>
      <c r="AF84" s="1023">
        <v>0</v>
      </c>
    </row>
    <row s="5851" customFormat="1" customHeight="1" ht="18.75">
      <c r="A85" s="2484"/>
      <c r="C85" s="848"/>
      <c r="D85" s="846"/>
      <c r="E85" s="659" t="str">
        <f>FHD_NUM_P_47</f>
        <v>10</v>
      </c>
      <c r="F85" s="1993" t="str">
        <f>FHD_P_47</f>
        <v>Объём отпущенной потребителям воды, в том числе:</v>
      </c>
      <c r="G85" s="1994" t="s">
        <v>592</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772"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592</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772"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592</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772"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592</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772"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592</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772" customFormat="1" customHeight="1" ht="18.75">
      <c r="A90" s="2484"/>
      <c r="B90" s="1023"/>
      <c r="C90" s="848"/>
      <c r="D90" s="846"/>
      <c r="E90" s="659" t="str">
        <f>FHD_NUM_P_52</f>
        <v>11</v>
      </c>
      <c r="F90" s="1993" t="str">
        <f>FHD_P_52</f>
        <v>Потери воды в сетях</v>
      </c>
      <c r="G90" s="1994" t="s">
        <v>569</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851" customFormat="1" customHeight="1" ht="18.75" hidden="1">
      <c r="A91" s="2486" t="s">
        <v>593</v>
      </c>
      <c r="C91" s="848"/>
      <c r="D91" s="846"/>
      <c r="E91" s="659" t="str">
        <f>FHD_NUM_P_53</f>
        <v/>
      </c>
      <c r="F91" s="1993" t="str">
        <f>FHD_P_53</f>
        <v/>
      </c>
      <c r="G91" s="1994" t="s">
        <v>592</v>
      </c>
      <c r="H91" s="1090"/>
      <c r="I91" s="690"/>
      <c r="J91" s="402" t="str">
        <f>FHD_NOTE_P_53</f>
        <v/>
      </c>
      <c r="K91" s="847"/>
      <c r="L91" s="848"/>
      <c r="M91" s="848"/>
      <c r="R91" s="848"/>
      <c r="U91" s="849"/>
      <c r="AA91" s="850"/>
      <c r="AB91" s="850"/>
      <c r="AC91" s="850"/>
      <c r="AD91" s="850"/>
      <c r="AE91" s="850"/>
      <c r="AF91" s="1023">
        <v>0</v>
      </c>
    </row>
    <row s="5851" customFormat="1" customHeight="1" ht="18.75" hidden="1">
      <c r="A92" s="2486"/>
      <c r="C92" s="848"/>
      <c r="D92" s="846"/>
      <c r="E92" s="659" t="str">
        <f>FHD_NUM_P_54</f>
        <v/>
      </c>
      <c r="F92" s="1993" t="str">
        <f>FHD_P_54</f>
        <v/>
      </c>
      <c r="G92" s="1994" t="s">
        <v>592</v>
      </c>
      <c r="H92" s="1090"/>
      <c r="I92" s="690"/>
      <c r="J92" s="402" t="str">
        <f>FHD_NOTE_P_54</f>
        <v/>
      </c>
      <c r="K92" s="847"/>
      <c r="L92" s="848"/>
      <c r="M92" s="848"/>
      <c r="R92" s="848"/>
      <c r="U92" s="849"/>
      <c r="AA92" s="850"/>
      <c r="AB92" s="850"/>
      <c r="AC92" s="850"/>
      <c r="AD92" s="850"/>
      <c r="AE92" s="850"/>
      <c r="AF92" s="1023">
        <v>0</v>
      </c>
    </row>
    <row s="5851"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851" customFormat="1" customHeight="1" ht="18.75" hidden="1">
      <c r="A94" s="2486"/>
      <c r="C94" s="848"/>
      <c r="D94" s="846"/>
      <c r="E94" s="659" t="str">
        <f>FHD_NUM_P_56</f>
        <v/>
      </c>
      <c r="F94" s="1993" t="str">
        <f>FHD_P_56</f>
        <v/>
      </c>
      <c r="G94" s="1994" t="s">
        <v>594</v>
      </c>
      <c r="H94" s="1090"/>
      <c r="I94" s="690"/>
      <c r="J94" s="402" t="str">
        <f>FHD_NOTE_P_56</f>
        <v/>
      </c>
      <c r="K94" s="847"/>
      <c r="L94" s="848"/>
      <c r="M94" s="848"/>
      <c r="R94" s="848"/>
      <c r="U94" s="849"/>
      <c r="AA94" s="850"/>
      <c r="AB94" s="850"/>
      <c r="AC94" s="850"/>
      <c r="AD94" s="850"/>
      <c r="AE94" s="850"/>
      <c r="AF94" s="1023">
        <v>0</v>
      </c>
    </row>
    <row s="5772" customFormat="1" customHeight="1" ht="18.75" hidden="1">
      <c r="A95" s="2486"/>
      <c r="B95" s="1023"/>
      <c r="C95" s="848"/>
      <c r="D95" s="846"/>
      <c r="E95" s="659" t="str">
        <f>FHD_NUM_P_57</f>
        <v/>
      </c>
      <c r="F95" s="1993" t="str">
        <f>FHD_P_57</f>
        <v/>
      </c>
      <c r="G95" s="1994" t="s">
        <v>569</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595</v>
      </c>
      <c r="D96" s="1751"/>
      <c r="E96" s="659" t="str">
        <f>FHD_NUM_P_58</f>
        <v/>
      </c>
      <c r="F96" s="1993" t="str">
        <f>FHD_P_58</f>
        <v/>
      </c>
      <c r="G96" s="1994" t="s">
        <v>592</v>
      </c>
      <c r="H96" s="1090"/>
      <c r="I96" s="690"/>
      <c r="J96" s="402" t="str">
        <f>FHD_NOTE_P_58</f>
        <v/>
      </c>
      <c r="K96" s="656"/>
      <c r="AF96" s="1744">
        <v>0</v>
      </c>
    </row>
    <row customHeight="1" ht="18.75" hidden="1">
      <c r="A97" s="2484"/>
      <c r="D97" s="1751"/>
      <c r="E97" s="659" t="str">
        <f>FHD_NUM_P_59</f>
        <v/>
      </c>
      <c r="F97" s="1993" t="str">
        <f>FHD_P_59</f>
        <v/>
      </c>
      <c r="G97" s="1994" t="s">
        <v>592</v>
      </c>
      <c r="H97" s="1090"/>
      <c r="I97" s="690"/>
      <c r="J97" s="402" t="str">
        <f>FHD_NOTE_P_59</f>
        <v/>
      </c>
      <c r="K97" s="656"/>
      <c r="AF97" s="1744">
        <v>0</v>
      </c>
    </row>
    <row customHeight="1" ht="18.75" hidden="1">
      <c r="A98" s="2484"/>
      <c r="D98" s="1751"/>
      <c r="E98" s="659" t="str">
        <f>FHD_NUM_P_60</f>
        <v/>
      </c>
      <c r="F98" s="1993" t="str">
        <f>FHD_P_60</f>
        <v/>
      </c>
      <c r="G98" s="1994" t="s">
        <v>592</v>
      </c>
      <c r="H98" s="1090"/>
      <c r="I98" s="690"/>
      <c r="J98" s="402" t="str">
        <f>FHD_NOTE_P_60</f>
        <v/>
      </c>
      <c r="K98" s="656"/>
      <c r="AF98" s="1744">
        <v>0</v>
      </c>
    </row>
    <row s="5851" customFormat="1" customHeight="1" ht="18.75" hidden="1">
      <c r="A99" s="2484" t="s">
        <v>596</v>
      </c>
      <c r="C99" s="1749"/>
      <c r="D99" s="1751"/>
      <c r="E99" s="659" t="str">
        <f>FHD_NUM_P_61</f>
        <v/>
      </c>
      <c r="F99" s="1993" t="str">
        <f>FHD_P_61</f>
        <v/>
      </c>
      <c r="G99" s="1991" t="s">
        <v>567</v>
      </c>
      <c r="H99" s="1092"/>
      <c r="I99" s="855"/>
      <c r="J99" s="402" t="str">
        <f>FHD_NOTE_P_61</f>
        <v/>
      </c>
      <c r="K99" s="656"/>
      <c r="L99" s="1749"/>
      <c r="M99" s="1749"/>
      <c r="R99" s="1749"/>
      <c r="U99" s="657"/>
      <c r="AA99" s="1745"/>
      <c r="AB99" s="1745"/>
      <c r="AC99" s="1745"/>
      <c r="AD99" s="1745"/>
      <c r="AE99" s="1745"/>
      <c r="AF99" s="1273">
        <v>0</v>
      </c>
    </row>
    <row s="5852"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597</v>
      </c>
      <c r="G101" s="685"/>
      <c r="H101" s="686"/>
      <c r="I101" s="686"/>
      <c r="J101" s="1117" t="s">
        <v>598</v>
      </c>
      <c r="K101" s="656"/>
      <c r="AF101" s="1744">
        <v>0</v>
      </c>
    </row>
    <row s="5851" customFormat="1" customHeight="1" ht="18.75" hidden="1">
      <c r="A102" s="2484"/>
      <c r="C102" s="1749"/>
      <c r="D102" s="1751"/>
      <c r="E102" s="659" t="str">
        <f>FHD_NUM_P_62</f>
        <v/>
      </c>
      <c r="F102" s="1993" t="str">
        <f>FHD_P_62</f>
        <v/>
      </c>
      <c r="G102" s="1990" t="s">
        <v>567</v>
      </c>
      <c r="H102" s="670"/>
      <c r="I102" s="670"/>
      <c r="J102" s="402" t="str">
        <f>FHD_NOTE_P_62</f>
        <v/>
      </c>
      <c r="K102" s="656"/>
      <c r="L102" s="1749"/>
      <c r="M102" s="1749"/>
      <c r="R102" s="1749"/>
      <c r="U102" s="657"/>
      <c r="AA102" s="1745"/>
      <c r="AB102" s="1745"/>
      <c r="AC102" s="1745"/>
      <c r="AD102" s="1745"/>
      <c r="AE102" s="1745"/>
      <c r="AF102" s="1273">
        <v>0</v>
      </c>
    </row>
    <row s="5851" customFormat="1" customHeight="1" ht="18.75" hidden="1">
      <c r="A103" s="2484"/>
      <c r="C103" s="1749"/>
      <c r="D103" s="1751"/>
      <c r="E103" s="659" t="str">
        <f>FHD_NUM_P_63</f>
        <v/>
      </c>
      <c r="F103" s="1993" t="str">
        <f>FHD_P_63</f>
        <v/>
      </c>
      <c r="G103" s="1990" t="s">
        <v>594</v>
      </c>
      <c r="H103" s="690"/>
      <c r="I103" s="690"/>
      <c r="J103" s="402" t="str">
        <f>FHD_NOTE_P_63</f>
        <v/>
      </c>
      <c r="K103" s="656"/>
      <c r="L103" s="1749"/>
      <c r="M103" s="1749"/>
      <c r="R103" s="1749"/>
      <c r="U103" s="657"/>
      <c r="AA103" s="1745"/>
      <c r="AB103" s="1745"/>
      <c r="AC103" s="1745"/>
      <c r="AD103" s="1745"/>
      <c r="AE103" s="1745"/>
      <c r="AF103" s="1273">
        <v>0</v>
      </c>
    </row>
    <row s="5851" customFormat="1" customHeight="1" ht="18.75" hidden="1">
      <c r="A104" s="2484"/>
      <c r="C104" s="1749" t="s">
        <v>599</v>
      </c>
      <c r="D104" s="1751"/>
      <c r="E104" s="659" t="str">
        <f>FHD_NUM_P_64</f>
        <v/>
      </c>
      <c r="F104" s="1993" t="str">
        <f>FHD_P_64</f>
        <v/>
      </c>
      <c r="G104" s="1990" t="s">
        <v>594</v>
      </c>
      <c r="H104" s="658"/>
      <c r="I104" s="658"/>
      <c r="J104" s="402" t="str">
        <f>FHD_NOTE_P_64</f>
        <v/>
      </c>
      <c r="K104" s="656"/>
      <c r="L104" s="1749"/>
      <c r="M104" s="1749"/>
      <c r="R104" s="1749"/>
      <c r="U104" s="657"/>
      <c r="AA104" s="1745"/>
      <c r="AB104" s="1745"/>
      <c r="AC104" s="1745"/>
      <c r="AD104" s="1745"/>
      <c r="AE104" s="1745"/>
      <c r="AF104" s="1273">
        <v>0</v>
      </c>
    </row>
    <row s="5851" customFormat="1" customHeight="1" ht="18.75" hidden="1">
      <c r="A105" s="2484"/>
      <c r="C105" s="1749"/>
      <c r="D105" s="1751"/>
      <c r="E105" s="659" t="str">
        <f>FHD_NUM_P_65</f>
        <v/>
      </c>
      <c r="F105" s="1993" t="str">
        <f>FHD_P_65</f>
        <v/>
      </c>
      <c r="G105" s="1990" t="s">
        <v>594</v>
      </c>
      <c r="H105" s="690"/>
      <c r="I105" s="690"/>
      <c r="J105" s="402" t="str">
        <f>FHD_NOTE_P_65</f>
        <v/>
      </c>
      <c r="K105" s="656"/>
      <c r="L105" s="1749"/>
      <c r="M105" s="1749"/>
      <c r="R105" s="1749"/>
      <c r="U105" s="657"/>
      <c r="AA105" s="1745"/>
      <c r="AB105" s="1745"/>
      <c r="AC105" s="1745"/>
      <c r="AD105" s="1745"/>
      <c r="AE105" s="1745"/>
      <c r="AF105" s="1273">
        <v>0</v>
      </c>
    </row>
    <row s="5851" customFormat="1" customHeight="1" ht="18.75" hidden="1">
      <c r="A106" s="2484"/>
      <c r="C106" s="1749"/>
      <c r="D106" s="1751"/>
      <c r="E106" s="659" t="str">
        <f>FHD_NUM_P_66</f>
        <v/>
      </c>
      <c r="F106" s="1637" t="str">
        <f>FHD_P_66</f>
        <v/>
      </c>
      <c r="G106" s="1990" t="s">
        <v>594</v>
      </c>
      <c r="H106" s="690"/>
      <c r="I106" s="690"/>
      <c r="J106" s="402" t="str">
        <f>FHD_NOTE_P_66</f>
        <v/>
      </c>
      <c r="K106" s="656"/>
      <c r="L106" s="1749"/>
      <c r="M106" s="1749"/>
      <c r="R106" s="1749"/>
      <c r="U106" s="657"/>
      <c r="AA106" s="1745"/>
      <c r="AB106" s="1745"/>
      <c r="AC106" s="1745"/>
      <c r="AD106" s="1745"/>
      <c r="AE106" s="1745"/>
      <c r="AF106" s="1273">
        <v>0</v>
      </c>
    </row>
    <row s="5851" customFormat="1" customHeight="1" ht="18.75" hidden="1">
      <c r="A107" s="2484"/>
      <c r="C107" s="1749"/>
      <c r="D107" s="1751"/>
      <c r="E107" s="659" t="str">
        <f>FHD_NUM_P_67</f>
        <v/>
      </c>
      <c r="F107" s="1763" t="str">
        <f>FHD_P_67</f>
        <v/>
      </c>
      <c r="G107" s="1990" t="s">
        <v>594</v>
      </c>
      <c r="H107" s="690"/>
      <c r="I107" s="690"/>
      <c r="J107" s="402" t="str">
        <f>FHD_NOTE_P_67</f>
        <v/>
      </c>
      <c r="K107" s="656"/>
      <c r="L107" s="1749"/>
      <c r="M107" s="1749"/>
      <c r="R107" s="1749"/>
      <c r="U107" s="657"/>
      <c r="AA107" s="1745"/>
      <c r="AB107" s="1745"/>
      <c r="AC107" s="1745"/>
      <c r="AD107" s="1745"/>
      <c r="AE107" s="1745"/>
      <c r="AF107" s="1273">
        <v>0</v>
      </c>
    </row>
    <row s="5851" customFormat="1" customHeight="1" ht="18.75" hidden="1">
      <c r="A108" s="2484"/>
      <c r="C108" s="1749"/>
      <c r="D108" s="1751"/>
      <c r="E108" s="659" t="str">
        <f>FHD_NUM_P_68</f>
        <v/>
      </c>
      <c r="F108" s="1637" t="str">
        <f>FHD_P_68</f>
        <v/>
      </c>
      <c r="G108" s="1990" t="s">
        <v>594</v>
      </c>
      <c r="H108" s="690"/>
      <c r="I108" s="690"/>
      <c r="J108" s="402" t="str">
        <f>FHD_NOTE_P_68</f>
        <v/>
      </c>
      <c r="K108" s="656"/>
      <c r="L108" s="1749"/>
      <c r="M108" s="1749"/>
      <c r="R108" s="1749"/>
      <c r="U108" s="657"/>
      <c r="AA108" s="1745"/>
      <c r="AB108" s="1745"/>
      <c r="AC108" s="1745"/>
      <c r="AD108" s="1745"/>
      <c r="AE108" s="1745"/>
      <c r="AF108" s="1273">
        <v>0</v>
      </c>
    </row>
    <row s="5851" customFormat="1" customHeight="1" ht="18.75" hidden="1">
      <c r="A109" s="2484"/>
      <c r="C109" s="1749"/>
      <c r="D109" s="1751"/>
      <c r="E109" s="659" t="str">
        <f>FHD_NUM_P_69</f>
        <v/>
      </c>
      <c r="F109" s="1637" t="str">
        <f>FHD_P_69</f>
        <v/>
      </c>
      <c r="G109" s="1990" t="s">
        <v>594</v>
      </c>
      <c r="H109" s="690"/>
      <c r="I109" s="690"/>
      <c r="J109" s="402" t="str">
        <f>FHD_NOTE_P_69</f>
        <v/>
      </c>
      <c r="K109" s="656"/>
      <c r="L109" s="1749"/>
      <c r="M109" s="1749"/>
      <c r="R109" s="1749"/>
      <c r="U109" s="657"/>
      <c r="AA109" s="1745"/>
      <c r="AB109" s="1745"/>
      <c r="AC109" s="1745"/>
      <c r="AD109" s="1745"/>
      <c r="AE109" s="1745"/>
      <c r="AF109" s="1273">
        <v>0</v>
      </c>
    </row>
    <row s="5851" customFormat="1" customHeight="1" ht="22.5" hidden="1">
      <c r="A110" s="2484"/>
      <c r="C110" s="1749"/>
      <c r="D110" s="1751"/>
      <c r="E110" s="659" t="str">
        <f>FHD_NUM_P_70</f>
        <v/>
      </c>
      <c r="F110" s="1993" t="str">
        <f>FHD_P_70</f>
        <v/>
      </c>
      <c r="G110" s="1990" t="s">
        <v>600</v>
      </c>
      <c r="H110" s="670"/>
      <c r="I110" s="670"/>
      <c r="J110" s="402" t="str">
        <f>FHD_NOTE_P_70</f>
        <v/>
      </c>
      <c r="K110" s="656"/>
      <c r="L110" s="1749"/>
      <c r="M110" s="1749"/>
      <c r="R110" s="1749"/>
      <c r="U110" s="657"/>
      <c r="AA110" s="1745"/>
      <c r="AB110" s="1745"/>
      <c r="AC110" s="1745"/>
      <c r="AD110" s="1745"/>
      <c r="AE110" s="1745"/>
      <c r="AF110" s="1273">
        <v>0</v>
      </c>
    </row>
    <row s="5851" customFormat="1" customHeight="1" ht="22.5" hidden="1">
      <c r="A111" s="2484"/>
      <c r="C111" s="1749"/>
      <c r="D111" s="1751"/>
      <c r="E111" s="659" t="str">
        <f>FHD_NUM_P_71</f>
        <v/>
      </c>
      <c r="F111" s="1993" t="str">
        <f>FHD_P_71</f>
        <v/>
      </c>
      <c r="G111" s="1990" t="s">
        <v>600</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601</v>
      </c>
      <c r="H112" s="690"/>
      <c r="I112" s="690"/>
      <c r="J112" s="402" t="str">
        <f>FHD_NOTE_P_72</f>
        <v/>
      </c>
      <c r="K112" s="656"/>
      <c r="AF112" s="1744">
        <v>19</v>
      </c>
    </row>
    <row customHeight="1" ht="18.75" hidden="1">
      <c r="A113" s="1102" t="s">
        <v>602</v>
      </c>
      <c r="D113" s="1751"/>
      <c r="E113" s="659" t="str">
        <f>FHD_NUM_P_73</f>
        <v/>
      </c>
      <c r="F113" s="1993" t="str">
        <f>FHD_P_73</f>
        <v/>
      </c>
      <c r="G113" s="1083" t="s">
        <v>601</v>
      </c>
      <c r="H113" s="1081"/>
      <c r="I113" s="1081"/>
      <c r="J113" s="402" t="str">
        <f>FHD_NOTE_P_73</f>
        <v/>
      </c>
      <c r="K113" s="656"/>
      <c r="AF113" s="1744">
        <v>0</v>
      </c>
    </row>
    <row customHeight="1" ht="33.75">
      <c r="A114" s="1102" t="s">
        <v>603</v>
      </c>
      <c r="D114" s="1751"/>
      <c r="E114" s="659" t="str">
        <f>FHD_NUM_P_74</f>
        <v>13</v>
      </c>
      <c r="F114" s="1993" t="str">
        <f>FHD_P_74</f>
        <v>Удельный расход электрической энергии на подачу воды в сеть</v>
      </c>
      <c r="G114" s="1989" t="s">
        <v>604</v>
      </c>
      <c r="H114" s="690"/>
      <c r="I114" s="690"/>
      <c r="J114" s="402" t="str">
        <f>FHD_NOTE_P_74</f>
        <v/>
      </c>
      <c r="K114" s="656"/>
      <c r="AF114" s="1744">
        <v>0</v>
      </c>
    </row>
    <row s="5772" customFormat="1" customHeight="1" ht="18.75">
      <c r="A115" s="2486" t="s">
        <v>605</v>
      </c>
      <c r="B115" s="1023"/>
      <c r="C115" s="848"/>
      <c r="D115" s="846"/>
      <c r="E115" s="659" t="str">
        <f>FHD_NUM_P_75</f>
        <v>14</v>
      </c>
      <c r="F115" s="1993" t="str">
        <f>FHD_P_75</f>
        <v>Расход воды на собственные нужды, в том числе:</v>
      </c>
      <c r="G115" s="1989" t="s">
        <v>569</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772" customFormat="1" customHeight="1" ht="18.75">
      <c r="A116" s="2486"/>
      <c r="B116" s="1023"/>
      <c r="C116" s="848"/>
      <c r="D116" s="846"/>
      <c r="E116" s="659" t="str">
        <f>FHD_NUM_P_76</f>
        <v>14.1</v>
      </c>
      <c r="F116" s="1993" t="str">
        <f>FHD_P_76</f>
        <v>Расход воды на хозяйственно-бытовые нужды</v>
      </c>
      <c r="G116" s="1989" t="s">
        <v>569</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772"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569</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852" customFormat="1" customHeight="1" ht="0.75">
      <c r="A118" s="2486"/>
      <c r="D118" s="661"/>
      <c r="E118" s="1126" t="str">
        <f>E117&amp;".0"</f>
        <v>15.0</v>
      </c>
      <c r="F118" s="1110"/>
      <c r="G118" s="1764"/>
      <c r="H118" s="1105"/>
      <c r="I118" s="1105"/>
      <c r="J118" s="1109"/>
      <c r="AF118" s="1749">
        <v>0</v>
      </c>
    </row>
    <row s="5772" customFormat="1" customHeight="1" ht="15">
      <c r="A119" s="2486"/>
      <c r="B119" s="1023"/>
      <c r="C119" s="848"/>
      <c r="D119" s="859"/>
      <c r="E119" s="1086"/>
      <c r="F119" s="1087" t="s">
        <v>606</v>
      </c>
      <c r="G119" s="860"/>
      <c r="H119" s="861"/>
      <c r="I119" s="861"/>
      <c r="J119" s="1116" t="s">
        <v>607</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608</v>
      </c>
      <c r="D120" s="1751"/>
      <c r="E120" s="659" t="str">
        <f>FHD_NUM_P_78</f>
        <v/>
      </c>
      <c r="F120" s="1993" t="str">
        <f>FHD_P_78</f>
        <v/>
      </c>
      <c r="G120" s="1990" t="s">
        <v>571</v>
      </c>
      <c r="H120" s="690"/>
      <c r="I120" s="690"/>
      <c r="J120" s="402" t="str">
        <f>FHD_NOTE_P_78</f>
        <v/>
      </c>
      <c r="K120" s="656"/>
      <c r="AF120" s="1744">
        <v>0</v>
      </c>
    </row>
    <row s="5852"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597</v>
      </c>
      <c r="G122" s="685"/>
      <c r="H122" s="686"/>
      <c r="I122" s="686"/>
      <c r="J122" s="1117" t="s">
        <v>609</v>
      </c>
      <c r="K122" s="656"/>
      <c r="AF122" s="1744">
        <v>0</v>
      </c>
    </row>
    <row customHeight="1" ht="22.5" hidden="1">
      <c r="A123" s="2484"/>
      <c r="D123" s="1751"/>
      <c r="E123" s="659" t="str">
        <f>FHD_NUM_P_79</f>
        <v/>
      </c>
      <c r="F123" s="1993" t="str">
        <f>FHD_P_79</f>
        <v/>
      </c>
      <c r="G123" s="1991" t="s">
        <v>573</v>
      </c>
      <c r="H123" s="690"/>
      <c r="I123" s="690"/>
      <c r="J123" s="402" t="str">
        <f>FHD_NOTE_P_79</f>
        <v/>
      </c>
      <c r="K123" s="656"/>
      <c r="AF123" s="1744">
        <v>0</v>
      </c>
    </row>
    <row s="5852"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597</v>
      </c>
      <c r="G125" s="685"/>
      <c r="H125" s="686"/>
      <c r="I125" s="686"/>
      <c r="J125" s="1117" t="s">
        <v>610</v>
      </c>
      <c r="K125" s="656"/>
      <c r="AF125" s="1744">
        <v>0</v>
      </c>
    </row>
    <row customHeight="1" ht="22.5" hidden="1">
      <c r="A126" s="2484"/>
      <c r="D126" s="1751"/>
      <c r="E126" s="659" t="str">
        <f>FHD_NUM_P_80</f>
        <v/>
      </c>
      <c r="F126" s="1993" t="str">
        <f>FHD_P_80</f>
        <v/>
      </c>
      <c r="G126" s="1991" t="s">
        <v>611</v>
      </c>
      <c r="H126" s="670"/>
      <c r="I126" s="670"/>
      <c r="J126" s="402" t="str">
        <f>FHD_NOTE_P_80</f>
        <v/>
      </c>
      <c r="K126" s="656"/>
      <c r="AF126" s="1744">
        <v>0</v>
      </c>
    </row>
    <row customHeight="1" ht="18.75" hidden="1">
      <c r="A127" s="2484"/>
      <c r="D127" s="1751"/>
      <c r="E127" s="659" t="str">
        <f>FHD_NUM_P_81</f>
        <v/>
      </c>
      <c r="F127" s="1993" t="str">
        <f>FHD_P_81</f>
        <v/>
      </c>
      <c r="G127" s="1991" t="s">
        <v>612</v>
      </c>
      <c r="H127" s="670"/>
      <c r="I127" s="670"/>
      <c r="J127" s="402" t="str">
        <f>FHD_NOTE_P_81</f>
        <v/>
      </c>
      <c r="K127" s="656"/>
      <c r="AF127" s="1744">
        <v>0</v>
      </c>
    </row>
    <row customHeight="1" ht="18.75" hidden="1">
      <c r="A128" s="2484"/>
      <c r="C128" s="1749" t="s">
        <v>599</v>
      </c>
      <c r="D128" s="1751"/>
      <c r="E128" s="659" t="str">
        <f>FHD_NUM_P_82</f>
        <v/>
      </c>
      <c r="F128" s="1993" t="str">
        <f>FHD_P_82</f>
        <v/>
      </c>
      <c r="G128" s="1991" t="s">
        <v>316</v>
      </c>
      <c r="H128" s="514"/>
      <c r="I128" s="514"/>
      <c r="J128" s="402" t="str">
        <f>FHD_NOTE_P_82</f>
        <v/>
      </c>
      <c r="K128" s="656"/>
      <c r="AF128" s="1744">
        <v>0</v>
      </c>
    </row>
    <row customHeight="1" ht="18.75" hidden="1">
      <c r="A129" s="2484"/>
      <c r="C129" s="1749" t="s">
        <v>599</v>
      </c>
      <c r="D129" s="1751"/>
      <c r="E129" s="659" t="str">
        <f>FHD_NUM_P_83</f>
        <v/>
      </c>
      <c r="F129" s="1637" t="str">
        <f>FHD_P_83</f>
        <v/>
      </c>
      <c r="G129" s="1991" t="s">
        <v>316</v>
      </c>
      <c r="H129" s="514"/>
      <c r="I129" s="514"/>
      <c r="J129" s="402" t="str">
        <f>FHD_NOTE_P_83</f>
        <v/>
      </c>
      <c r="K129" s="656"/>
      <c r="AF129" s="1744">
        <v>0</v>
      </c>
    </row>
    <row customHeight="1" ht="18.75" hidden="1">
      <c r="A130" s="2484"/>
      <c r="C130" s="1749" t="s">
        <v>599</v>
      </c>
      <c r="D130" s="1751"/>
      <c r="E130" s="659" t="str">
        <f>FHD_NUM_P_84</f>
        <v/>
      </c>
      <c r="F130" s="1637" t="str">
        <f>FHD_P_84</f>
        <v/>
      </c>
      <c r="G130" s="1991" t="s">
        <v>316</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431"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43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43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431"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43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43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43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43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43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43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43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43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43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43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43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43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43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43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43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43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43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43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43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43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43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43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43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43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43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43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43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43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43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43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43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43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43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43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43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43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43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43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43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43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43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43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43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43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43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43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43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43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43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43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43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43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43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43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43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43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43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43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43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43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43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43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43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43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43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43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431"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431"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431"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431"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431"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431"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431"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431"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431"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431"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431"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431"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431"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431"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431"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431"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431"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431"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431"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431"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431"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431"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431"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431"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431"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431"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431"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431"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431"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431"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431"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431"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431"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431"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431"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431"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431"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431"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431"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431"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431"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431"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431"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431"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431"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431"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431"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431"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431"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431"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431"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431"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431"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431"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431"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431"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431"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431"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431"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431"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431"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431"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431"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431"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431"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431"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431"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431"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431"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431"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431"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431"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431"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431"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431"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431"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431"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431"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431"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431"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431"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431"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431"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431"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431"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431"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EA3BB-4F92-6485-E8BD-5F90AC26B7B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494" width="14.7109375" hidden="1" customWidth="1"/>
    <col min="2" max="2" style="5736" width="17.00390625" hidden="1" customWidth="1"/>
    <col min="3" max="3" style="5772" width="3.00390625" customWidth="1"/>
    <col min="4" max="4" style="5772" width="1.8515625" hidden="1" customWidth="1"/>
    <col min="5" max="6" style="5772" width="7.00390625" customWidth="1"/>
    <col min="7" max="7" style="5772" width="29.00390625" customWidth="1"/>
    <col min="8" max="8" style="5772" width="3.7109375" customWidth="1"/>
    <col min="9" max="9" style="5772" width="5.00390625" customWidth="1"/>
    <col min="10" max="11" style="5772" width="24.00390625" customWidth="1"/>
    <col min="12" max="12" style="5772" width="3.00390625" customWidth="1"/>
    <col min="13" max="13" style="5772" width="6.00390625" customWidth="1"/>
    <col min="14" max="14" style="5772" width="25.00390625" customWidth="1"/>
    <col min="15" max="18" style="5772" width="18.00390625" customWidth="1"/>
    <col min="19" max="19" style="5772" width="93.00390625" customWidth="1"/>
    <col min="20" max="20" style="5772" width="10.00390625" customWidth="1"/>
    <col min="21" max="21" style="5852" width="10.00390625" customWidth="1"/>
    <col min="22" max="22" style="5852" width="11.00390625" customWidth="1"/>
    <col min="23" max="27" style="5736" width="10.00390625" customWidth="1"/>
    <col min="28" max="83" style="5772" width="8.00390625" customWidth="1"/>
    <col min="84" max="84" style="577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772"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43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310</v>
      </c>
      <c r="F9" s="2215"/>
      <c r="G9" s="2215"/>
      <c r="H9" s="2215"/>
      <c r="I9" s="2215"/>
      <c r="J9" s="2215"/>
      <c r="K9" s="2215"/>
      <c r="L9" s="2215"/>
      <c r="M9" s="2215"/>
      <c r="N9" s="2215"/>
      <c r="O9" s="2215"/>
      <c r="P9" s="2215"/>
      <c r="Q9" s="2215"/>
      <c r="R9" s="2216"/>
      <c r="S9" s="2240" t="s">
        <v>311</v>
      </c>
      <c r="T9" s="447"/>
      <c r="CF9" s="618">
        <v>19</v>
      </c>
    </row>
    <row customHeight="1" ht="48.29999999999999">
      <c r="D10" s="664" t="s">
        <v>90</v>
      </c>
      <c r="E10" s="2240" t="s">
        <v>90</v>
      </c>
      <c r="F10" s="2240"/>
      <c r="G10" s="634" t="s">
        <v>312</v>
      </c>
      <c r="H10" s="2240" t="s">
        <v>90</v>
      </c>
      <c r="I10" s="2240"/>
      <c r="J10" s="634" t="s">
        <v>613</v>
      </c>
      <c r="K10" s="634" t="s">
        <v>614</v>
      </c>
      <c r="L10" s="2240" t="s">
        <v>90</v>
      </c>
      <c r="M10" s="2240"/>
      <c r="N10" s="634" t="s">
        <v>615</v>
      </c>
      <c r="O10" s="634" t="s">
        <v>616</v>
      </c>
      <c r="P10" s="634" t="s">
        <v>617</v>
      </c>
      <c r="Q10" s="634" t="s">
        <v>618</v>
      </c>
      <c r="R10" s="634" t="s">
        <v>619</v>
      </c>
      <c r="S10" s="2240"/>
      <c r="T10" s="447"/>
      <c r="CF10" s="618">
        <v>46</v>
      </c>
    </row>
    <row s="5852" customFormat="1" customHeight="1" ht="15" hidden="1">
      <c r="A11" s="1165"/>
      <c r="D11" s="1138" t="s">
        <v>117</v>
      </c>
      <c r="E11" s="1138"/>
      <c r="F11" s="1138" t="s">
        <v>105</v>
      </c>
      <c r="G11" s="1138" t="s">
        <v>92</v>
      </c>
      <c r="H11" s="1138"/>
      <c r="I11" s="1138" t="s">
        <v>93</v>
      </c>
      <c r="J11" s="1138" t="s">
        <v>118</v>
      </c>
      <c r="K11" s="1138" t="s">
        <v>94</v>
      </c>
      <c r="L11" s="1138"/>
      <c r="M11" s="1138" t="s">
        <v>95</v>
      </c>
      <c r="N11" s="1138" t="s">
        <v>119</v>
      </c>
      <c r="O11" s="1138" t="s">
        <v>155</v>
      </c>
      <c r="P11" s="1138" t="s">
        <v>156</v>
      </c>
      <c r="Q11" s="1138" t="s">
        <v>157</v>
      </c>
      <c r="R11" s="1138" t="s">
        <v>158</v>
      </c>
      <c r="S11" s="1138" t="s">
        <v>159</v>
      </c>
      <c r="U11" s="724"/>
      <c r="V11" s="724"/>
      <c r="W11" s="724"/>
      <c r="CF11" s="624">
        <v>0</v>
      </c>
    </row>
    <row s="5772" customFormat="1" customHeight="1" ht="1.05">
      <c r="A12" s="728"/>
      <c r="B12" s="475"/>
      <c r="D12" s="661"/>
      <c r="E12" s="459"/>
      <c r="F12" s="459"/>
      <c r="Q12" s="729"/>
      <c r="R12" s="730"/>
      <c r="T12" s="731"/>
      <c r="U12" s="732"/>
      <c r="V12" s="732"/>
      <c r="W12" s="733"/>
      <c r="X12" s="475"/>
      <c r="Y12" s="475"/>
      <c r="Z12" s="475"/>
      <c r="AA12" s="475"/>
      <c r="CF12" s="622">
        <v>1</v>
      </c>
    </row>
    <row s="6431" customFormat="1" customHeight="1" ht="1.05">
      <c r="A13" s="734"/>
      <c r="B13" s="679"/>
      <c r="D13" s="661" t="s">
        <v>386</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912" customFormat="1" customHeight="1" ht="15" hidden="1">
      <c r="A14" s="736" t="s">
        <v>124</v>
      </c>
      <c r="B14" s="737"/>
      <c r="C14" s="737"/>
      <c r="D14" s="2493" t="s">
        <v>117</v>
      </c>
      <c r="E14" s="2490" t="s">
        <v>113</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620</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912" customFormat="1" customHeight="1" ht="15" hidden="1">
      <c r="A15" s="736"/>
      <c r="B15" s="737"/>
      <c r="C15" s="737"/>
      <c r="D15" s="2494"/>
      <c r="E15" s="2490" t="s">
        <v>575</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912" customFormat="1" customHeight="1" ht="15" hidden="1">
      <c r="A16" s="736"/>
      <c r="B16" s="737"/>
      <c r="C16" s="737"/>
      <c r="D16" s="2494"/>
      <c r="E16" s="2490" t="s">
        <v>576</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912" customFormat="1" customHeight="1" ht="22.5" hidden="1">
      <c r="A17" s="746"/>
      <c r="B17" s="530"/>
      <c r="C17" s="525"/>
      <c r="D17" s="2494"/>
      <c r="E17" s="2489" t="s">
        <v>621</v>
      </c>
      <c r="F17" s="2489"/>
      <c r="G17" s="2489"/>
      <c r="H17" s="2489"/>
      <c r="I17" s="2489"/>
      <c r="J17" s="2489"/>
      <c r="K17" s="2489"/>
      <c r="L17" s="2489"/>
      <c r="M17" s="2489"/>
      <c r="N17" s="2489"/>
      <c r="O17" s="2489"/>
      <c r="P17" s="2489"/>
      <c r="Q17" s="671">
        <f>SUMIF(T18:T19,"i",Q18:Q19)</f>
        <v>0</v>
      </c>
      <c r="R17" s="1130"/>
      <c r="S17" s="1010" t="s">
        <v>622</v>
      </c>
      <c r="T17" s="830" t="s">
        <v>623</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91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912"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912" customFormat="1" customHeight="1" ht="22.5" hidden="1">
      <c r="A20" s="746"/>
      <c r="B20" s="530"/>
      <c r="C20" s="525"/>
      <c r="D20" s="2494"/>
      <c r="E20" s="2489" t="s">
        <v>624</v>
      </c>
      <c r="F20" s="2489"/>
      <c r="G20" s="2489"/>
      <c r="H20" s="2489"/>
      <c r="I20" s="2489"/>
      <c r="J20" s="2489"/>
      <c r="K20" s="2489"/>
      <c r="L20" s="2489"/>
      <c r="M20" s="2489"/>
      <c r="N20" s="2489"/>
      <c r="O20" s="2489"/>
      <c r="P20" s="2489"/>
      <c r="Q20" s="671">
        <f>SUMIF(T21:T22,"i",Q21:Q22)</f>
        <v>0</v>
      </c>
      <c r="R20" s="1130"/>
      <c r="S20" s="822" t="s">
        <v>625</v>
      </c>
      <c r="T20" s="830" t="s">
        <v>623</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91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912"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5FD7F-D02F-1868-1EA1-F0EB6550F3D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427" width="10.7109375" hidden="1" customWidth="1"/>
    <col min="6" max="6" style="5851" width="16.8515625" hidden="1" customWidth="1"/>
    <col min="7" max="7" style="5852" width="5.57421875" hidden="1" customWidth="1"/>
    <col min="8" max="8" style="5772" width="3.00390625" customWidth="1"/>
    <col min="9" max="9" style="5772" width="7.00390625" customWidth="1"/>
    <col min="10" max="10" style="5772" width="56.00390625" customWidth="1"/>
    <col min="11" max="11" style="5772" width="10.00390625" customWidth="1"/>
    <col min="12" max="12" style="5772" width="40.57421875" hidden="1" customWidth="1"/>
    <col min="13" max="13" style="5772" width="40.7109375" customWidth="1"/>
    <col min="14" max="14" style="5851" width="9.7109375" hidden="1" customWidth="1"/>
    <col min="15" max="15" style="5772" width="102.00390625" customWidth="1"/>
    <col min="16" max="16" style="5851" width="9.00390625" customWidth="1"/>
    <col min="17" max="17" style="5852" width="5.00390625" customWidth="1"/>
    <col min="18" max="18" style="5852" width="3.00390625" customWidth="1"/>
    <col min="19" max="22" style="5851" width="3.00390625" customWidth="1"/>
    <col min="23" max="23" style="5852" width="10.00390625" customWidth="1"/>
    <col min="24" max="24" style="5851" width="34.00390625" customWidth="1"/>
    <col min="25" max="25" style="5851" width="9.00390625" customWidth="1"/>
    <col min="26" max="26" style="7428" width="8.00390625" customWidth="1"/>
    <col min="27" max="31" style="5851" width="8.00390625" customWidth="1"/>
    <col min="32" max="36" style="5736" width="8.00390625" customWidth="1"/>
    <col min="37" max="37" style="5772" width="5.421875" hidden="1" customWidth="1"/>
  </cols>
  <sheetData>
    <row s="5851" customFormat="1" customHeight="1" ht="33.75" hidden="1">
      <c r="A1" s="1100"/>
      <c r="B1" s="1100"/>
      <c r="C1" s="1100"/>
      <c r="D1" s="1100"/>
      <c r="E1" s="1100"/>
      <c r="G1" s="1749"/>
      <c r="H1" s="991"/>
      <c r="L1" s="1479">
        <v>4</v>
      </c>
      <c r="M1" s="1479">
        <v>4</v>
      </c>
      <c r="Q1" s="1749"/>
      <c r="R1" s="1749"/>
      <c r="W1" s="1749"/>
      <c r="AK1" s="1479" t="s">
        <v>14</v>
      </c>
    </row>
    <row s="5851" customFormat="1" customHeight="1" ht="78.75" hidden="1">
      <c r="A2" s="1100"/>
      <c r="B2" s="2166" t="s">
        <v>626</v>
      </c>
      <c r="C2" s="2166" t="s">
        <v>627</v>
      </c>
      <c r="D2" s="2165" t="s">
        <v>628</v>
      </c>
      <c r="E2" s="2169">
        <f>RIGHT(I2,LEN(I2)-SEARCH("#",SUBSTITUTE(I2,".","#",LEN(I2)-LEN(SUBSTITUTE(I2,".","")))))</f>
      </c>
      <c r="F2" s="2171">
        <f>J2</f>
        <v>0</v>
      </c>
      <c r="G2" s="1749"/>
      <c r="H2" s="2172"/>
      <c r="I2" s="2162"/>
      <c r="J2" s="653"/>
      <c r="K2" s="2132" t="s">
        <v>567</v>
      </c>
      <c r="L2" s="864"/>
      <c r="M2" s="864"/>
      <c r="N2" s="656"/>
      <c r="O2" s="1638" t="s">
        <v>568</v>
      </c>
      <c r="P2" s="656"/>
      <c r="Q2" s="1749"/>
      <c r="R2" s="1749"/>
      <c r="W2" s="1749"/>
      <c r="Z2" s="657"/>
      <c r="AF2" s="1745"/>
      <c r="AG2" s="1745"/>
      <c r="AH2" s="1745"/>
      <c r="AI2" s="1745"/>
      <c r="AJ2" s="1745"/>
      <c r="AK2" s="1479">
        <v>0</v>
      </c>
    </row>
    <row customHeight="1" ht="11.25" hidden="1">
      <c r="E3" s="2164" t="s">
        <v>629</v>
      </c>
      <c r="L3" s="1744">
        <f>0</f>
        <v>0</v>
      </c>
      <c r="M3" s="1744">
        <v>1</v>
      </c>
      <c r="AK3" s="1744">
        <v>0</v>
      </c>
    </row>
    <row s="573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630</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852" customFormat="1" customHeight="1" ht="30" hidden="1">
      <c r="A9" s="1280"/>
      <c r="B9" s="1280"/>
      <c r="C9" s="1280"/>
      <c r="E9" s="1280"/>
      <c r="H9" s="1755"/>
      <c r="L9" s="1002"/>
      <c r="M9" s="1002" t="s">
        <v>124</v>
      </c>
      <c r="AK9" s="1749">
        <v>1</v>
      </c>
    </row>
    <row customHeight="1" ht="11.549999999999999">
      <c r="E10" s="2163" t="s">
        <v>631</v>
      </c>
      <c r="I10" s="824"/>
      <c r="J10" s="2480" t="s">
        <v>113</v>
      </c>
      <c r="K10" s="2481"/>
      <c r="L10" s="2142" t="str">
        <f>IF(L9="","",INDEX(DIFFERENTIATION_UNMERGE_VD,MATCH(L9,DIFFERENTIATION_ID_DIFF,0)))</f>
        <v/>
      </c>
      <c r="M10" s="2142">
        <f>IF(M9="","",INDEX(DIFFERENTIATION_UNMERGE_VD,MATCH(M9,DIFFERENTIATION_ID_DIFF,0)))</f>
        <v>0</v>
      </c>
      <c r="O10" s="2240" t="s">
        <v>311</v>
      </c>
      <c r="AK10" s="1744">
        <v>11</v>
      </c>
    </row>
    <row customHeight="1" ht="11.549999999999999">
      <c r="E11" s="2163" t="s">
        <v>632</v>
      </c>
      <c r="I11" s="824"/>
      <c r="J11" s="2480" t="s">
        <v>575</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633</v>
      </c>
      <c r="I12" s="1775"/>
      <c r="J12" s="2480" t="s">
        <v>576</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634</v>
      </c>
      <c r="F13" s="2163" t="s">
        <v>635</v>
      </c>
      <c r="I13" s="2482" t="s">
        <v>310</v>
      </c>
      <c r="J13" s="2483"/>
      <c r="K13" s="2483"/>
      <c r="L13" s="2140"/>
      <c r="M13" s="2180"/>
      <c r="O13" s="2240"/>
      <c r="AK13" s="1744">
        <v>11</v>
      </c>
    </row>
    <row customHeight="1" ht="24">
      <c r="I14" s="2133" t="s">
        <v>90</v>
      </c>
      <c r="J14" s="2133" t="s">
        <v>312</v>
      </c>
      <c r="K14" s="2133" t="s">
        <v>577</v>
      </c>
      <c r="L14" s="2173" t="s">
        <v>313</v>
      </c>
      <c r="M14" s="2174" t="s">
        <v>313</v>
      </c>
      <c r="O14" s="2240"/>
      <c r="AK14" s="1744">
        <v>23</v>
      </c>
    </row>
    <row customHeight="1" ht="24">
      <c r="A15" s="2167"/>
      <c r="B15" s="2166" t="s">
        <v>636</v>
      </c>
      <c r="C15" s="2166" t="s">
        <v>637</v>
      </c>
      <c r="D15" s="2165" t="s">
        <v>638</v>
      </c>
      <c r="E15" s="2169" t="s">
        <v>639</v>
      </c>
      <c r="F15" s="2169" t="s">
        <v>639</v>
      </c>
      <c r="G15" s="1749" t="s">
        <v>599</v>
      </c>
      <c r="H15" s="2134"/>
      <c r="I15" s="1743">
        <v>1</v>
      </c>
      <c r="J15" s="2135" t="s">
        <v>640</v>
      </c>
      <c r="K15" s="2133" t="s">
        <v>316</v>
      </c>
      <c r="L15" s="775"/>
      <c r="M15" s="931"/>
      <c r="N15" s="656" t="s">
        <v>641</v>
      </c>
      <c r="O15" s="1638" t="s">
        <v>642</v>
      </c>
      <c r="P15" s="656" t="s">
        <v>641</v>
      </c>
      <c r="AK15" s="1744">
        <v>23</v>
      </c>
    </row>
    <row customHeight="1" ht="35.699999999999996">
      <c r="A16" s="2167"/>
      <c r="B16" s="2166" t="s">
        <v>643</v>
      </c>
      <c r="C16" s="2166" t="s">
        <v>644</v>
      </c>
      <c r="D16" s="2165" t="s">
        <v>628</v>
      </c>
      <c r="E16" s="2169" t="s">
        <v>639</v>
      </c>
      <c r="F16" s="2169" t="s">
        <v>639</v>
      </c>
      <c r="H16" s="2134"/>
      <c r="I16" s="1742">
        <v>2</v>
      </c>
      <c r="J16" s="2176" t="s">
        <v>645</v>
      </c>
      <c r="K16" s="2175" t="s">
        <v>567</v>
      </c>
      <c r="L16" s="2181"/>
      <c r="M16" s="1789"/>
      <c r="N16" s="656" t="s">
        <v>641</v>
      </c>
      <c r="O16" s="1638" t="s">
        <v>646</v>
      </c>
      <c r="P16" s="656" t="s">
        <v>641</v>
      </c>
      <c r="AK16" s="1744">
        <v>34</v>
      </c>
    </row>
    <row s="5852" customFormat="1" customHeight="1" ht="17.25" hidden="1">
      <c r="A17" s="1280"/>
      <c r="B17" s="1280"/>
      <c r="C17" s="1280"/>
      <c r="D17" s="1280"/>
      <c r="E17" s="1280"/>
      <c r="H17" s="1437"/>
      <c r="I17" s="1126" t="s">
        <v>647</v>
      </c>
      <c r="J17" s="1104"/>
      <c r="K17" s="1126"/>
      <c r="L17" s="1105"/>
      <c r="M17" s="1105"/>
      <c r="O17" s="1498"/>
      <c r="AK17" s="1749">
        <v>1</v>
      </c>
    </row>
    <row s="5851" customFormat="1" customHeight="1" ht="24">
      <c r="A18" s="1100"/>
      <c r="B18" s="1100"/>
      <c r="C18" s="1100"/>
      <c r="D18" s="1100"/>
      <c r="E18" s="1100"/>
      <c r="G18" s="1749"/>
      <c r="H18" s="1746"/>
      <c r="I18" s="683"/>
      <c r="J18" s="684" t="s">
        <v>597</v>
      </c>
      <c r="K18" s="685"/>
      <c r="L18" s="2183"/>
      <c r="M18" s="686"/>
      <c r="N18" s="656"/>
      <c r="O18" s="1638" t="s">
        <v>598</v>
      </c>
      <c r="P18" s="656"/>
      <c r="Q18" s="1749"/>
      <c r="R18" s="1749"/>
      <c r="W18" s="1749"/>
      <c r="Z18" s="657"/>
      <c r="AF18" s="1745"/>
      <c r="AG18" s="1745"/>
      <c r="AH18" s="1745"/>
      <c r="AI18" s="1745"/>
      <c r="AJ18" s="1745"/>
      <c r="AK18" s="1479">
        <v>23</v>
      </c>
    </row>
    <row customHeight="1" ht="19.95">
      <c r="A19" s="2167"/>
      <c r="B19" s="2166" t="s">
        <v>648</v>
      </c>
      <c r="C19" s="2166" t="s">
        <v>649</v>
      </c>
      <c r="D19" s="2165" t="s">
        <v>628</v>
      </c>
      <c r="E19" s="2169" t="s">
        <v>639</v>
      </c>
      <c r="F19" s="2169" t="s">
        <v>639</v>
      </c>
      <c r="H19" s="2134"/>
      <c r="I19" s="1777">
        <v>3</v>
      </c>
      <c r="J19" s="2135" t="s">
        <v>649</v>
      </c>
      <c r="K19" s="2131" t="s">
        <v>567</v>
      </c>
      <c r="L19" s="840"/>
      <c r="M19" s="670"/>
      <c r="N19" s="656"/>
      <c r="O19" s="1638" t="s">
        <v>650</v>
      </c>
      <c r="P19" s="656"/>
      <c r="AK19" s="1744">
        <v>19</v>
      </c>
    </row>
    <row customHeight="1" ht="77.7">
      <c r="A20" s="2167"/>
      <c r="B20" s="2166" t="s">
        <v>651</v>
      </c>
      <c r="C20" s="2166" t="s">
        <v>652</v>
      </c>
      <c r="D20" s="2165" t="s">
        <v>628</v>
      </c>
      <c r="E20" s="2169" t="s">
        <v>639</v>
      </c>
      <c r="F20" s="2169" t="s">
        <v>639</v>
      </c>
      <c r="H20" s="2134"/>
      <c r="I20" s="1777">
        <v>4</v>
      </c>
      <c r="J20" s="2135" t="s">
        <v>653</v>
      </c>
      <c r="K20" s="2131" t="s">
        <v>594</v>
      </c>
      <c r="L20" s="840"/>
      <c r="M20" s="670"/>
      <c r="N20" s="656"/>
      <c r="O20" s="1638"/>
      <c r="P20" s="656"/>
      <c r="AK20" s="1744">
        <v>74</v>
      </c>
    </row>
    <row customHeight="1" ht="35.699999999999996">
      <c r="A21" s="2167"/>
      <c r="B21" s="2166" t="s">
        <v>654</v>
      </c>
      <c r="C21" s="2166" t="s">
        <v>655</v>
      </c>
      <c r="D21" s="2165" t="s">
        <v>628</v>
      </c>
      <c r="E21" s="2169" t="s">
        <v>639</v>
      </c>
      <c r="F21" s="2169" t="s">
        <v>639</v>
      </c>
      <c r="H21" s="2134"/>
      <c r="I21" s="1777">
        <v>5</v>
      </c>
      <c r="J21" s="2135" t="s">
        <v>656</v>
      </c>
      <c r="K21" s="2131" t="s">
        <v>594</v>
      </c>
      <c r="L21" s="840"/>
      <c r="M21" s="670"/>
      <c r="N21" s="656"/>
      <c r="O21" s="1638" t="s">
        <v>650</v>
      </c>
      <c r="P21" s="656"/>
      <c r="AK21" s="1744">
        <v>34</v>
      </c>
    </row>
    <row customHeight="1" ht="48.29999999999999">
      <c r="A22" s="2167"/>
      <c r="B22" s="2166" t="s">
        <v>657</v>
      </c>
      <c r="C22" s="2166" t="s">
        <v>658</v>
      </c>
      <c r="D22" s="2165" t="s">
        <v>628</v>
      </c>
      <c r="E22" s="2169" t="s">
        <v>639</v>
      </c>
      <c r="F22" s="2169" t="s">
        <v>639</v>
      </c>
      <c r="H22" s="2134"/>
      <c r="I22" s="1777">
        <v>6</v>
      </c>
      <c r="J22" s="2135" t="s">
        <v>659</v>
      </c>
      <c r="K22" s="2131" t="s">
        <v>594</v>
      </c>
      <c r="L22" s="840"/>
      <c r="M22" s="670"/>
      <c r="N22" s="656"/>
      <c r="O22" s="1638" t="s">
        <v>660</v>
      </c>
      <c r="P22" s="656"/>
      <c r="AK22" s="1744">
        <v>46</v>
      </c>
    </row>
    <row customHeight="1" ht="19.95">
      <c r="A23" s="2167"/>
      <c r="B23" s="2166" t="s">
        <v>661</v>
      </c>
      <c r="C23" s="2166" t="s">
        <v>662</v>
      </c>
      <c r="D23" s="2165" t="s">
        <v>628</v>
      </c>
      <c r="E23" s="2169" t="s">
        <v>639</v>
      </c>
      <c r="F23" s="2169" t="s">
        <v>639</v>
      </c>
      <c r="H23" s="2134"/>
      <c r="I23" s="1777" t="s">
        <v>663</v>
      </c>
      <c r="J23" s="1637" t="s">
        <v>664</v>
      </c>
      <c r="K23" s="2131" t="s">
        <v>594</v>
      </c>
      <c r="L23" s="840"/>
      <c r="M23" s="670"/>
      <c r="N23" s="656"/>
      <c r="O23" s="1638" t="s">
        <v>650</v>
      </c>
      <c r="P23" s="656"/>
      <c r="AK23" s="1744">
        <v>19</v>
      </c>
    </row>
    <row customHeight="1" ht="19.95">
      <c r="A24" s="2167"/>
      <c r="B24" s="2166" t="s">
        <v>665</v>
      </c>
      <c r="C24" s="2166" t="s">
        <v>666</v>
      </c>
      <c r="D24" s="2165" t="s">
        <v>628</v>
      </c>
      <c r="E24" s="2169" t="s">
        <v>639</v>
      </c>
      <c r="F24" s="2169" t="s">
        <v>639</v>
      </c>
      <c r="H24" s="2134"/>
      <c r="I24" s="1777" t="s">
        <v>667</v>
      </c>
      <c r="J24" s="1637" t="s">
        <v>668</v>
      </c>
      <c r="K24" s="2131" t="s">
        <v>594</v>
      </c>
      <c r="L24" s="840"/>
      <c r="M24" s="670"/>
      <c r="N24" s="656"/>
      <c r="O24" s="1638"/>
      <c r="P24" s="656"/>
      <c r="AK24" s="1744">
        <v>19</v>
      </c>
    </row>
    <row customHeight="1" ht="24">
      <c r="A25" s="2167"/>
      <c r="B25" s="2166" t="s">
        <v>669</v>
      </c>
      <c r="C25" s="2166" t="s">
        <v>670</v>
      </c>
      <c r="D25" s="2165" t="s">
        <v>628</v>
      </c>
      <c r="E25" s="2169" t="s">
        <v>639</v>
      </c>
      <c r="F25" s="2169" t="s">
        <v>639</v>
      </c>
      <c r="H25" s="2134"/>
      <c r="I25" s="1777" t="s">
        <v>671</v>
      </c>
      <c r="J25" s="1637" t="s">
        <v>672</v>
      </c>
      <c r="K25" s="2131" t="s">
        <v>594</v>
      </c>
      <c r="L25" s="840"/>
      <c r="M25" s="670"/>
      <c r="N25" s="656"/>
      <c r="O25" s="1638"/>
      <c r="P25" s="656"/>
      <c r="AK25" s="1744">
        <v>23</v>
      </c>
    </row>
    <row customHeight="1" ht="24">
      <c r="A26" s="2167"/>
      <c r="B26" s="2166" t="s">
        <v>673</v>
      </c>
      <c r="C26" s="2166" t="s">
        <v>674</v>
      </c>
      <c r="D26" s="2165" t="s">
        <v>628</v>
      </c>
      <c r="E26" s="2169" t="s">
        <v>639</v>
      </c>
      <c r="F26" s="2169" t="s">
        <v>639</v>
      </c>
      <c r="H26" s="2134"/>
      <c r="I26" s="1777">
        <v>7</v>
      </c>
      <c r="J26" s="2135" t="s">
        <v>674</v>
      </c>
      <c r="K26" s="2131" t="s">
        <v>675</v>
      </c>
      <c r="L26" s="840"/>
      <c r="M26" s="670"/>
      <c r="N26" s="656"/>
      <c r="O26" s="1638"/>
      <c r="P26" s="656"/>
      <c r="AK26" s="1744">
        <v>23</v>
      </c>
    </row>
    <row customHeight="1" ht="24">
      <c r="A27" s="2167"/>
      <c r="B27" s="2166" t="s">
        <v>676</v>
      </c>
      <c r="C27" s="2166" t="s">
        <v>677</v>
      </c>
      <c r="D27" s="2165" t="s">
        <v>628</v>
      </c>
      <c r="E27" s="2169" t="s">
        <v>639</v>
      </c>
      <c r="F27" s="2169" t="s">
        <v>639</v>
      </c>
      <c r="H27" s="2134"/>
      <c r="I27" s="1777">
        <v>8</v>
      </c>
      <c r="J27" s="2135" t="s">
        <v>677</v>
      </c>
      <c r="K27" s="2131" t="s">
        <v>600</v>
      </c>
      <c r="L27" s="840"/>
      <c r="M27" s="670"/>
      <c r="N27" s="656"/>
      <c r="O27" s="1638"/>
      <c r="P27" s="656"/>
      <c r="AK27" s="1744">
        <v>23</v>
      </c>
    </row>
    <row customHeight="1" ht="35.699999999999996">
      <c r="A28" s="2167"/>
      <c r="B28" s="2166" t="s">
        <v>678</v>
      </c>
      <c r="C28" s="2166" t="s">
        <v>679</v>
      </c>
      <c r="D28" s="2165" t="s">
        <v>628</v>
      </c>
      <c r="E28" s="2169" t="s">
        <v>639</v>
      </c>
      <c r="F28" s="2169" t="s">
        <v>639</v>
      </c>
      <c r="H28" s="2134"/>
      <c r="I28" s="1788">
        <v>9</v>
      </c>
      <c r="J28" s="2135" t="s">
        <v>680</v>
      </c>
      <c r="K28" s="2131" t="s">
        <v>571</v>
      </c>
      <c r="L28" s="840"/>
      <c r="M28" s="670"/>
      <c r="N28" s="656"/>
      <c r="O28" s="1638"/>
      <c r="P28" s="656"/>
      <c r="AK28" s="1744">
        <v>34</v>
      </c>
    </row>
    <row customHeight="1" ht="35.699999999999996">
      <c r="A29" s="2167"/>
      <c r="B29" s="2166" t="s">
        <v>681</v>
      </c>
      <c r="C29" s="2166" t="s">
        <v>682</v>
      </c>
      <c r="D29" s="2165" t="s">
        <v>628</v>
      </c>
      <c r="E29" s="2169" t="s">
        <v>639</v>
      </c>
      <c r="F29" s="2169" t="s">
        <v>639</v>
      </c>
      <c r="H29" s="2134"/>
      <c r="I29" s="1788">
        <v>10</v>
      </c>
      <c r="J29" s="2135" t="s">
        <v>683</v>
      </c>
      <c r="K29" s="2131" t="s">
        <v>571</v>
      </c>
      <c r="L29" s="840"/>
      <c r="M29" s="670"/>
      <c r="N29" s="656"/>
      <c r="O29" s="1638"/>
      <c r="P29" s="656"/>
      <c r="AK29" s="1744">
        <v>34</v>
      </c>
    </row>
    <row customHeight="1" ht="24">
      <c r="A30" s="2167"/>
      <c r="B30" s="2166" t="s">
        <v>684</v>
      </c>
      <c r="C30" s="2166" t="s">
        <v>685</v>
      </c>
      <c r="D30" s="2165" t="s">
        <v>628</v>
      </c>
      <c r="E30" s="2169" t="s">
        <v>639</v>
      </c>
      <c r="F30" s="2169" t="s">
        <v>639</v>
      </c>
      <c r="H30" s="2134"/>
      <c r="I30" s="1788">
        <v>11</v>
      </c>
      <c r="J30" s="2135" t="s">
        <v>685</v>
      </c>
      <c r="K30" s="2131" t="s">
        <v>601</v>
      </c>
      <c r="L30" s="2182"/>
      <c r="M30" s="1734"/>
      <c r="N30" s="656"/>
      <c r="O30" s="1638"/>
      <c r="P30" s="656"/>
      <c r="AK30" s="1744">
        <v>23</v>
      </c>
    </row>
    <row customHeight="1" ht="24">
      <c r="A31" s="2167"/>
      <c r="B31" s="2166" t="s">
        <v>686</v>
      </c>
      <c r="C31" s="2166" t="s">
        <v>687</v>
      </c>
      <c r="D31" s="2165" t="s">
        <v>628</v>
      </c>
      <c r="E31" s="2169" t="s">
        <v>639</v>
      </c>
      <c r="F31" s="2169" t="s">
        <v>639</v>
      </c>
      <c r="H31" s="2134"/>
      <c r="I31" s="1788">
        <v>12</v>
      </c>
      <c r="J31" s="2135" t="s">
        <v>687</v>
      </c>
      <c r="K31" s="2131" t="s">
        <v>601</v>
      </c>
      <c r="L31" s="2182"/>
      <c r="M31" s="1734"/>
      <c r="N31" s="656"/>
      <c r="O31" s="1638"/>
      <c r="P31" s="656"/>
      <c r="AK31" s="1744">
        <v>23</v>
      </c>
    </row>
    <row customHeight="1" ht="48.29999999999999">
      <c r="A32" s="2167"/>
      <c r="B32" s="2166" t="s">
        <v>688</v>
      </c>
      <c r="C32" s="2166" t="s">
        <v>689</v>
      </c>
      <c r="D32" s="2165" t="s">
        <v>628</v>
      </c>
      <c r="E32" s="2169" t="s">
        <v>639</v>
      </c>
      <c r="F32" s="2169" t="s">
        <v>639</v>
      </c>
      <c r="H32" s="2134"/>
      <c r="I32" s="1788">
        <v>13</v>
      </c>
      <c r="J32" s="2135" t="s">
        <v>690</v>
      </c>
      <c r="K32" s="2131" t="s">
        <v>611</v>
      </c>
      <c r="L32" s="840"/>
      <c r="M32" s="670"/>
      <c r="N32" s="656"/>
      <c r="O32" s="1638" t="s">
        <v>650</v>
      </c>
      <c r="P32" s="656"/>
      <c r="AK32" s="1744">
        <v>46</v>
      </c>
    </row>
    <row s="5851" customFormat="1" customHeight="1" ht="48.29999999999999">
      <c r="A33" s="2167"/>
      <c r="B33" s="2166" t="s">
        <v>691</v>
      </c>
      <c r="C33" s="2166" t="s">
        <v>692</v>
      </c>
      <c r="D33" s="2165" t="s">
        <v>628</v>
      </c>
      <c r="E33" s="2169" t="s">
        <v>639</v>
      </c>
      <c r="F33" s="2169" t="s">
        <v>639</v>
      </c>
      <c r="G33" s="1749"/>
      <c r="H33" s="2134"/>
      <c r="I33" s="1788">
        <v>14</v>
      </c>
      <c r="J33" s="2147" t="s">
        <v>693</v>
      </c>
      <c r="K33" s="2136" t="s">
        <v>694</v>
      </c>
      <c r="L33" s="840"/>
      <c r="M33" s="670"/>
      <c r="N33" s="656"/>
      <c r="O33" s="1638" t="s">
        <v>650</v>
      </c>
      <c r="P33" s="656"/>
      <c r="Q33" s="1749"/>
      <c r="R33" s="1749"/>
      <c r="W33" s="1749"/>
      <c r="Z33" s="657"/>
      <c r="AF33" s="1745"/>
      <c r="AG33" s="1745"/>
      <c r="AH33" s="1745"/>
      <c r="AI33" s="1745"/>
      <c r="AJ33" s="1745"/>
      <c r="AK33" s="1479">
        <v>46</v>
      </c>
    </row>
    <row customHeight="1" ht="108">
      <c r="A34" s="2167"/>
      <c r="B34" s="2166" t="s">
        <v>695</v>
      </c>
      <c r="C34" s="2166" t="s">
        <v>696</v>
      </c>
      <c r="D34" s="2165" t="s">
        <v>638</v>
      </c>
      <c r="E34" s="2169" t="s">
        <v>639</v>
      </c>
      <c r="F34" s="2169" t="s">
        <v>639</v>
      </c>
      <c r="G34" s="1749" t="s">
        <v>599</v>
      </c>
      <c r="H34" s="2134"/>
      <c r="I34" s="2145">
        <v>15</v>
      </c>
      <c r="J34" s="2146" t="s">
        <v>697</v>
      </c>
      <c r="K34" s="2131" t="s">
        <v>316</v>
      </c>
      <c r="L34" s="498"/>
      <c r="M34" s="1277"/>
      <c r="N34" s="656"/>
      <c r="O34" s="1638" t="s">
        <v>642</v>
      </c>
      <c r="P34" s="656"/>
      <c r="AK34" s="1744">
        <v>103</v>
      </c>
    </row>
    <row s="6431"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431"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431"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431"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431"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431"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431"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431"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431"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431"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431"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431"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431"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431"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431"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431"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431"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431"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431"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431"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431"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431"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431"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431"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431"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431"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431"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431"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431"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431"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431"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431"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431"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431"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431"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431"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431"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431"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431"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431"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431"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431"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431"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431"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431"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431"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431"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431"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431"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431"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431"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431"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431"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431"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431"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431"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431"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431"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431"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431"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431"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431"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431"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431"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431"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431"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431"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431"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431"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431"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431"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431"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431"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431"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431"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431"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431"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431"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431"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431"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431"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431"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431"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431"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431"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431"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431"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431"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431"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431"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431"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431"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431"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431"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431"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431"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431"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431"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431"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431"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431"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431"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431"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431"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431"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431"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431"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431"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431"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431"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431"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431"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431"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431"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431"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431"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431"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431"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431"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431"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431"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431"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431"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431"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431"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431"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431"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431"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431"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431"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431"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431"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431"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431"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431"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431"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431"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431"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431"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431"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431"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431"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431"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431"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431"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431"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431"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431"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431"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431"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431"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431"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431"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431"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431"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156</v>
      </c>
      <c r="C204" s="1100" t="s">
        <v>156</v>
      </c>
      <c r="D204" s="1100" t="s">
        <v>156</v>
      </c>
      <c r="E204" s="1100" t="s">
        <v>156</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2EFEB-5186-83D1-B862-C14F69C3124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772" width="10.57421875" hidden="1"/>
    <col min="5" max="5" style="6675" width="9.140625" hidden="1" customWidth="1"/>
    <col min="6" max="7" style="5851" width="9.140625" hidden="1" customWidth="1"/>
    <col min="8" max="8" style="6676" width="3.00390625" customWidth="1"/>
    <col min="9" max="9" style="5772" width="6.00390625" customWidth="1"/>
    <col min="10" max="10" style="5772" width="63.00390625" customWidth="1"/>
    <col min="11" max="11" style="5772" width="9.00390625" customWidth="1"/>
    <col min="12" max="12" style="5772" width="39.00390625" customWidth="1"/>
    <col min="13" max="13" style="5772" width="89.00390625" customWidth="1"/>
    <col min="14" max="14" style="5772" width="10.00390625" customWidth="1"/>
    <col min="15" max="16" style="5950" width="10.00390625" customWidth="1"/>
    <col min="17" max="22" style="5772" width="10.00390625" customWidth="1"/>
    <col min="23" max="23" style="5772" width="10.57421875" hidden="1"/>
  </cols>
  <sheetData>
    <row customHeight="1" ht="22.5" hidden="1">
      <c r="S1" s="368"/>
      <c r="T1" s="368"/>
      <c r="V1" s="368"/>
      <c r="W1" s="1744" t="s">
        <v>14</v>
      </c>
    </row>
    <row customHeight="1" ht="22.5" hidden="1">
      <c r="B2" s="2166" t="s">
        <v>698</v>
      </c>
      <c r="C2" s="2166" t="s">
        <v>699</v>
      </c>
      <c r="D2" s="2165" t="s">
        <v>638</v>
      </c>
      <c r="E2" s="2171">
        <f>I2-3</f>
        <v>-3</v>
      </c>
      <c r="F2" s="2171">
        <f>J2</f>
        <v>0</v>
      </c>
      <c r="H2" s="1843" t="s">
        <v>106</v>
      </c>
      <c r="I2" s="2137"/>
      <c r="J2" s="1795"/>
      <c r="K2" s="2131" t="s">
        <v>316</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700</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310</v>
      </c>
      <c r="J8" s="2500"/>
      <c r="K8" s="2500"/>
      <c r="L8" s="2501"/>
      <c r="M8" s="2502" t="s">
        <v>311</v>
      </c>
      <c r="W8" s="1744">
        <v>14</v>
      </c>
    </row>
    <row customHeight="1" ht="35.699999999999996">
      <c r="E9" s="2164" t="s">
        <v>629</v>
      </c>
      <c r="F9" s="2164" t="s">
        <v>635</v>
      </c>
      <c r="H9" s="489"/>
      <c r="I9" s="2138" t="s">
        <v>90</v>
      </c>
      <c r="J9" s="2139" t="s">
        <v>312</v>
      </c>
      <c r="K9" s="2177" t="s">
        <v>577</v>
      </c>
      <c r="L9" s="2178" t="s">
        <v>313</v>
      </c>
      <c r="M9" s="2502"/>
      <c r="W9" s="1744">
        <v>34</v>
      </c>
    </row>
    <row customHeight="1" ht="35.699999999999996">
      <c r="B10" s="2166" t="s">
        <v>701</v>
      </c>
      <c r="C10" s="2166" t="s">
        <v>702</v>
      </c>
      <c r="D10" s="2165" t="s">
        <v>638</v>
      </c>
      <c r="E10" s="2169" t="s">
        <v>639</v>
      </c>
      <c r="F10" s="2169" t="s">
        <v>639</v>
      </c>
      <c r="H10" s="489"/>
      <c r="I10" s="2137" t="s">
        <v>117</v>
      </c>
      <c r="J10" s="1999" t="s">
        <v>703</v>
      </c>
      <c r="K10" s="2131" t="s">
        <v>316</v>
      </c>
      <c r="L10" s="931"/>
      <c r="M10" s="410" t="s">
        <v>704</v>
      </c>
      <c r="W10" s="1744">
        <v>34</v>
      </c>
    </row>
    <row customHeight="1" ht="50.25">
      <c r="B11" s="2166" t="s">
        <v>705</v>
      </c>
      <c r="C11" s="2166" t="s">
        <v>706</v>
      </c>
      <c r="D11" s="2165" t="s">
        <v>638</v>
      </c>
      <c r="E11" s="2169" t="s">
        <v>639</v>
      </c>
      <c r="F11" s="2169" t="s">
        <v>639</v>
      </c>
      <c r="H11" s="489"/>
      <c r="I11" s="2137" t="s">
        <v>105</v>
      </c>
      <c r="J11" s="1999" t="s">
        <v>707</v>
      </c>
      <c r="K11" s="2131" t="s">
        <v>316</v>
      </c>
      <c r="L11" s="931"/>
      <c r="M11" s="410" t="s">
        <v>704</v>
      </c>
      <c r="W11" s="1744">
        <v>48</v>
      </c>
    </row>
    <row customHeight="1" ht="48.29999999999999">
      <c r="B12" s="2166" t="s">
        <v>708</v>
      </c>
      <c r="C12" s="2166" t="s">
        <v>709</v>
      </c>
      <c r="D12" s="2165" t="s">
        <v>638</v>
      </c>
      <c r="E12" s="2169" t="s">
        <v>639</v>
      </c>
      <c r="F12" s="2169" t="s">
        <v>639</v>
      </c>
      <c r="H12" s="1801"/>
      <c r="I12" s="2137" t="s">
        <v>92</v>
      </c>
      <c r="J12" s="2144" t="s">
        <v>710</v>
      </c>
      <c r="K12" s="2131" t="s">
        <v>316</v>
      </c>
      <c r="L12" s="931"/>
      <c r="M12" s="410" t="s">
        <v>711</v>
      </c>
      <c r="N12" s="1737"/>
      <c r="P12" s="1744"/>
      <c r="W12" s="1744">
        <v>46</v>
      </c>
    </row>
    <row customHeight="1" ht="14.699999999999998">
      <c r="E13" s="456"/>
      <c r="H13" s="489"/>
      <c r="I13" s="460"/>
      <c r="J13" s="764" t="s">
        <v>712</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155</v>
      </c>
      <c r="F16" s="2168" t="s">
        <v>155</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8A143-B9C9-7F59-1BE6-7BD7476769A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427" width="10.7109375" hidden="1" customWidth="1"/>
    <col min="2" max="2" style="5851" width="16.8515625" hidden="1" customWidth="1"/>
    <col min="3" max="3" style="5852" width="5.57421875" hidden="1" customWidth="1"/>
    <col min="4" max="4" style="5772" width="3.00390625" customWidth="1"/>
    <col min="5" max="5" style="5772" width="7.00390625" customWidth="1"/>
    <col min="6" max="6" style="5772" width="56.00390625" customWidth="1"/>
    <col min="7" max="7" style="5772" width="10.00390625" customWidth="1"/>
    <col min="8" max="8" style="5772" width="40.7109375" hidden="1" customWidth="1"/>
    <col min="9" max="9" style="5772" width="40.00390625" customWidth="1"/>
    <col min="10" max="10" style="5772" width="102.00390625" customWidth="1"/>
    <col min="11" max="11" style="5851" width="9.00390625" customWidth="1"/>
    <col min="12" max="12" style="5852" width="5.00390625" customWidth="1"/>
    <col min="13" max="13" style="5852" width="3.00390625" customWidth="1"/>
    <col min="14" max="17" style="5851" width="3.00390625" customWidth="1"/>
    <col min="18" max="18" style="5852" width="10.00390625" customWidth="1"/>
    <col min="19" max="19" style="5851" width="34.00390625" customWidth="1"/>
    <col min="20" max="20" style="5851" width="9.00390625" customWidth="1"/>
    <col min="21" max="21" style="7428" width="8.00390625" customWidth="1"/>
    <col min="22" max="26" style="5851" width="8.00390625" customWidth="1"/>
    <col min="27" max="31" style="5736" width="8.00390625" customWidth="1"/>
    <col min="32" max="32" style="5772" width="10.421875" hidden="1" customWidth="1"/>
  </cols>
  <sheetData>
    <row s="5851" customFormat="1" customHeight="1" ht="22.5" hidden="1">
      <c r="A1" s="1100"/>
      <c r="C1" s="1749"/>
      <c r="D1" s="650"/>
      <c r="H1" s="1273">
        <v>4</v>
      </c>
      <c r="I1" s="1273">
        <v>4</v>
      </c>
      <c r="L1" s="1749"/>
      <c r="M1" s="1749"/>
      <c r="R1" s="1749"/>
      <c r="AF1" s="1273" t="s">
        <v>14</v>
      </c>
    </row>
    <row s="5851" customFormat="1" customHeight="1" ht="22.5" hidden="1">
      <c r="A2" s="1100"/>
      <c r="C2" s="1749"/>
      <c r="D2" s="651"/>
      <c r="E2" s="1750"/>
      <c r="F2" s="653"/>
      <c r="G2" s="1752" t="s">
        <v>563</v>
      </c>
      <c r="H2" s="654"/>
      <c r="I2" s="654"/>
      <c r="J2" s="655" t="s">
        <v>713</v>
      </c>
      <c r="K2" s="656"/>
      <c r="L2" s="1749"/>
      <c r="M2" s="1749"/>
      <c r="R2" s="1749"/>
      <c r="U2" s="657"/>
      <c r="AA2" s="1745"/>
      <c r="AB2" s="1745"/>
      <c r="AC2" s="1745"/>
      <c r="AD2" s="1745"/>
      <c r="AE2" s="1745"/>
      <c r="AF2" s="1273">
        <v>0</v>
      </c>
    </row>
    <row customHeight="1" ht="11.25" hidden="1">
      <c r="AF3" s="1744">
        <v>0</v>
      </c>
    </row>
    <row s="573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714</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852" customFormat="1" customHeight="1" ht="4.2">
      <c r="A9" s="1280"/>
      <c r="D9" s="1755"/>
      <c r="H9" s="1002"/>
      <c r="I9" s="1002" t="s">
        <v>124</v>
      </c>
      <c r="AF9" s="1749">
        <v>4</v>
      </c>
    </row>
    <row customHeight="1" ht="11.549999999999999">
      <c r="E10" s="824"/>
      <c r="F10" s="2480" t="s">
        <v>113</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575</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576</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310</v>
      </c>
      <c r="F13" s="2483"/>
      <c r="G13" s="2483"/>
      <c r="H13" s="1664"/>
      <c r="I13" s="1664"/>
      <c r="J13" s="2240"/>
      <c r="AF13" s="1744">
        <v>11</v>
      </c>
    </row>
    <row customHeight="1" ht="24">
      <c r="E14" s="1752" t="s">
        <v>90</v>
      </c>
      <c r="F14" s="1747" t="s">
        <v>312</v>
      </c>
      <c r="G14" s="1747" t="s">
        <v>577</v>
      </c>
      <c r="H14" s="1747" t="s">
        <v>313</v>
      </c>
      <c r="I14" s="1747" t="s">
        <v>313</v>
      </c>
      <c r="J14" s="2240"/>
      <c r="AF14" s="1744">
        <v>23</v>
      </c>
    </row>
    <row customHeight="1" ht="19.95">
      <c r="D15" s="1751"/>
      <c r="E15" s="1743" t="s">
        <v>117</v>
      </c>
      <c r="F15" s="820" t="s">
        <v>715</v>
      </c>
      <c r="G15" s="1759" t="s">
        <v>563</v>
      </c>
      <c r="H15" s="670"/>
      <c r="I15" s="670"/>
      <c r="J15" s="402" t="s">
        <v>716</v>
      </c>
      <c r="K15" s="656" t="s">
        <v>641</v>
      </c>
      <c r="AF15" s="1744">
        <v>19</v>
      </c>
    </row>
    <row customHeight="1" ht="35.699999999999996">
      <c r="D16" s="1751"/>
      <c r="E16" s="1743" t="s">
        <v>105</v>
      </c>
      <c r="F16" s="820" t="s">
        <v>717</v>
      </c>
      <c r="G16" s="1759" t="s">
        <v>563</v>
      </c>
      <c r="H16" s="671">
        <f>SUM(H17,H20:H32)</f>
        <v>0</v>
      </c>
      <c r="I16" s="671">
        <f>SUM(I17,I20,I23,I26,I29:I32)</f>
        <v>0</v>
      </c>
      <c r="J16" s="402" t="s">
        <v>718</v>
      </c>
      <c r="K16" s="656" t="s">
        <v>641</v>
      </c>
      <c r="AF16" s="1744">
        <v>34</v>
      </c>
    </row>
    <row customHeight="1" ht="19.95">
      <c r="D17" s="1751"/>
      <c r="E17" s="1777" t="s">
        <v>719</v>
      </c>
      <c r="F17" s="1067" t="s">
        <v>720</v>
      </c>
      <c r="G17" s="1756" t="s">
        <v>563</v>
      </c>
      <c r="H17" s="670"/>
      <c r="I17" s="670"/>
      <c r="J17" s="402" t="s">
        <v>721</v>
      </c>
      <c r="K17" s="656"/>
      <c r="AF17" s="1744">
        <v>19</v>
      </c>
    </row>
    <row customHeight="1" ht="24">
      <c r="D18" s="1751"/>
      <c r="E18" s="1777" t="s">
        <v>722</v>
      </c>
      <c r="F18" s="1763" t="s">
        <v>723</v>
      </c>
      <c r="G18" s="1756" t="s">
        <v>563</v>
      </c>
      <c r="H18" s="670"/>
      <c r="I18" s="670"/>
      <c r="J18" s="402" t="s">
        <v>724</v>
      </c>
      <c r="K18" s="656"/>
      <c r="AF18" s="1744">
        <v>23</v>
      </c>
    </row>
    <row customHeight="1" ht="35.699999999999996">
      <c r="D19" s="1751"/>
      <c r="E19" s="1777" t="s">
        <v>725</v>
      </c>
      <c r="F19" s="1763" t="s">
        <v>726</v>
      </c>
      <c r="G19" s="1756" t="s">
        <v>563</v>
      </c>
      <c r="H19" s="670"/>
      <c r="I19" s="670"/>
      <c r="J19" s="402"/>
      <c r="K19" s="656"/>
      <c r="AF19" s="1744">
        <v>34</v>
      </c>
    </row>
    <row customHeight="1" ht="19.95">
      <c r="D20" s="1751"/>
      <c r="E20" s="1777" t="s">
        <v>317</v>
      </c>
      <c r="F20" s="1067" t="s">
        <v>727</v>
      </c>
      <c r="G20" s="1756" t="s">
        <v>563</v>
      </c>
      <c r="H20" s="670"/>
      <c r="I20" s="670"/>
      <c r="J20" s="402" t="s">
        <v>728</v>
      </c>
      <c r="K20" s="656"/>
      <c r="AF20" s="1744">
        <v>19</v>
      </c>
    </row>
    <row customHeight="1" ht="19.95">
      <c r="D21" s="1751"/>
      <c r="E21" s="1777" t="s">
        <v>729</v>
      </c>
      <c r="F21" s="1763" t="s">
        <v>730</v>
      </c>
      <c r="G21" s="1756" t="s">
        <v>563</v>
      </c>
      <c r="H21" s="670"/>
      <c r="I21" s="670"/>
      <c r="J21" s="402"/>
      <c r="K21" s="656"/>
      <c r="AF21" s="1744">
        <v>19</v>
      </c>
    </row>
    <row customHeight="1" ht="19.95">
      <c r="D22" s="1751"/>
      <c r="E22" s="1777" t="s">
        <v>731</v>
      </c>
      <c r="F22" s="1763" t="s">
        <v>732</v>
      </c>
      <c r="G22" s="1756" t="s">
        <v>563</v>
      </c>
      <c r="H22" s="670"/>
      <c r="I22" s="670"/>
      <c r="J22" s="402"/>
      <c r="K22" s="656"/>
      <c r="AF22" s="1744">
        <v>19</v>
      </c>
    </row>
    <row customHeight="1" ht="24">
      <c r="D23" s="1751"/>
      <c r="E23" s="1777" t="s">
        <v>320</v>
      </c>
      <c r="F23" s="1067" t="s">
        <v>733</v>
      </c>
      <c r="G23" s="1756" t="s">
        <v>563</v>
      </c>
      <c r="H23" s="670"/>
      <c r="I23" s="670"/>
      <c r="J23" s="402" t="s">
        <v>734</v>
      </c>
      <c r="K23" s="656"/>
      <c r="AF23" s="1744">
        <v>23</v>
      </c>
    </row>
    <row customHeight="1" ht="19.95">
      <c r="D24" s="1751"/>
      <c r="E24" s="1777" t="s">
        <v>735</v>
      </c>
      <c r="F24" s="1763" t="s">
        <v>736</v>
      </c>
      <c r="G24" s="1756" t="s">
        <v>563</v>
      </c>
      <c r="H24" s="670"/>
      <c r="I24" s="670"/>
      <c r="J24" s="402"/>
      <c r="K24" s="656"/>
      <c r="AF24" s="1744">
        <v>19</v>
      </c>
    </row>
    <row customHeight="1" ht="35.699999999999996">
      <c r="D25" s="1751"/>
      <c r="E25" s="1777" t="s">
        <v>737</v>
      </c>
      <c r="F25" s="1763" t="s">
        <v>738</v>
      </c>
      <c r="G25" s="1756" t="s">
        <v>563</v>
      </c>
      <c r="H25" s="670"/>
      <c r="I25" s="670"/>
      <c r="J25" s="402"/>
      <c r="K25" s="656"/>
      <c r="AF25" s="1744">
        <v>34</v>
      </c>
    </row>
    <row customHeight="1" ht="24">
      <c r="D26" s="1751"/>
      <c r="E26" s="1777" t="s">
        <v>739</v>
      </c>
      <c r="F26" s="1067" t="s">
        <v>740</v>
      </c>
      <c r="G26" s="1756" t="s">
        <v>563</v>
      </c>
      <c r="H26" s="670"/>
      <c r="I26" s="670"/>
      <c r="J26" s="402" t="s">
        <v>741</v>
      </c>
      <c r="K26" s="656"/>
      <c r="AF26" s="1744">
        <v>23</v>
      </c>
    </row>
    <row customHeight="1" ht="19.95">
      <c r="D27" s="1751"/>
      <c r="E27" s="1788" t="s">
        <v>742</v>
      </c>
      <c r="F27" s="1763" t="s">
        <v>743</v>
      </c>
      <c r="G27" s="1767" t="s">
        <v>563</v>
      </c>
      <c r="H27" s="1789"/>
      <c r="I27" s="1789"/>
      <c r="J27" s="402"/>
      <c r="K27" s="656"/>
      <c r="AF27" s="1744">
        <v>19</v>
      </c>
    </row>
    <row customHeight="1" ht="19.95">
      <c r="D28" s="1751"/>
      <c r="E28" s="1788" t="s">
        <v>744</v>
      </c>
      <c r="F28" s="1763" t="s">
        <v>745</v>
      </c>
      <c r="G28" s="1767" t="s">
        <v>563</v>
      </c>
      <c r="H28" s="1789"/>
      <c r="I28" s="1789"/>
      <c r="J28" s="402"/>
      <c r="K28" s="656"/>
      <c r="AF28" s="1744">
        <v>19</v>
      </c>
    </row>
    <row customHeight="1" ht="19.95">
      <c r="D29" s="1751"/>
      <c r="E29" s="1788" t="s">
        <v>746</v>
      </c>
      <c r="F29" s="1067" t="s">
        <v>747</v>
      </c>
      <c r="G29" s="1767" t="s">
        <v>563</v>
      </c>
      <c r="H29" s="1789"/>
      <c r="I29" s="1789"/>
      <c r="J29" s="402"/>
      <c r="K29" s="656"/>
      <c r="AF29" s="1744">
        <v>19</v>
      </c>
    </row>
    <row customHeight="1" ht="19.95">
      <c r="D30" s="1751"/>
      <c r="E30" s="1788" t="s">
        <v>748</v>
      </c>
      <c r="F30" s="1067" t="s">
        <v>749</v>
      </c>
      <c r="G30" s="1767" t="s">
        <v>563</v>
      </c>
      <c r="H30" s="1789"/>
      <c r="I30" s="1789"/>
      <c r="J30" s="402"/>
      <c r="K30" s="656"/>
      <c r="AF30" s="1744">
        <v>19</v>
      </c>
    </row>
    <row customHeight="1" ht="19.95">
      <c r="D31" s="1751"/>
      <c r="E31" s="1788" t="s">
        <v>750</v>
      </c>
      <c r="F31" s="1067" t="s">
        <v>751</v>
      </c>
      <c r="G31" s="1767" t="s">
        <v>563</v>
      </c>
      <c r="H31" s="1789"/>
      <c r="I31" s="1789"/>
      <c r="J31" s="402"/>
      <c r="K31" s="656"/>
      <c r="AF31" s="1744">
        <v>19</v>
      </c>
    </row>
    <row s="5851" customFormat="1" customHeight="1" ht="35.699999999999996">
      <c r="A32" s="1100"/>
      <c r="C32" s="1749"/>
      <c r="D32" s="1751"/>
      <c r="E32" s="1788" t="s">
        <v>752</v>
      </c>
      <c r="F32" s="1067" t="s">
        <v>753</v>
      </c>
      <c r="G32" s="1757" t="s">
        <v>563</v>
      </c>
      <c r="H32" s="692">
        <f>SUM(H33:H34)</f>
        <v>0</v>
      </c>
      <c r="I32" s="692">
        <f>SUM(I33:I34)</f>
        <v>0</v>
      </c>
      <c r="J32" s="402" t="s">
        <v>754</v>
      </c>
      <c r="K32" s="656"/>
      <c r="L32" s="1749"/>
      <c r="M32" s="1749"/>
      <c r="R32" s="1749"/>
      <c r="U32" s="657"/>
      <c r="AA32" s="1745"/>
      <c r="AB32" s="1745"/>
      <c r="AC32" s="1745"/>
      <c r="AD32" s="1745"/>
      <c r="AE32" s="1745"/>
      <c r="AF32" s="1273">
        <v>34</v>
      </c>
    </row>
    <row s="5852" customFormat="1" customHeight="1" ht="1.05">
      <c r="A33" s="1280"/>
      <c r="D33" s="661"/>
      <c r="E33" s="915" t="str">
        <f>E32&amp;".0"</f>
        <v>2.8.0</v>
      </c>
      <c r="F33" s="1104"/>
      <c r="G33" s="664"/>
      <c r="H33" s="1105"/>
      <c r="I33" s="1105"/>
      <c r="J33" s="1106"/>
      <c r="AF33" s="1749">
        <v>1</v>
      </c>
    </row>
    <row s="5851" customFormat="1" customHeight="1" ht="19.95">
      <c r="A34" s="1100"/>
      <c r="C34" s="1749"/>
      <c r="D34" s="1746"/>
      <c r="E34" s="683"/>
      <c r="F34" s="1779" t="s">
        <v>588</v>
      </c>
      <c r="G34" s="685"/>
      <c r="H34" s="686"/>
      <c r="I34" s="686"/>
      <c r="J34" s="414" t="s">
        <v>755</v>
      </c>
      <c r="K34" s="656"/>
      <c r="L34" s="1749"/>
      <c r="M34" s="1749"/>
      <c r="R34" s="1749"/>
      <c r="U34" s="657"/>
      <c r="AA34" s="1745"/>
      <c r="AB34" s="1745"/>
      <c r="AC34" s="1745"/>
      <c r="AD34" s="1745"/>
      <c r="AE34" s="1745"/>
      <c r="AF34" s="1273">
        <v>19</v>
      </c>
    </row>
    <row customHeight="1" ht="60">
      <c r="D35" s="1751"/>
      <c r="E35" s="1788" t="s">
        <v>756</v>
      </c>
      <c r="F35" s="1067" t="s">
        <v>757</v>
      </c>
      <c r="G35" s="1767" t="s">
        <v>563</v>
      </c>
      <c r="H35" s="1789"/>
      <c r="I35" s="1789"/>
      <c r="J35" s="402" t="s">
        <v>758</v>
      </c>
      <c r="K35" s="656"/>
      <c r="AF35" s="1744">
        <v>57</v>
      </c>
    </row>
    <row s="5851" customFormat="1" customHeight="1" ht="24">
      <c r="A36" s="1102" t="s">
        <v>589</v>
      </c>
      <c r="C36" s="1749"/>
      <c r="D36" s="1751"/>
      <c r="E36" s="1777" t="s">
        <v>92</v>
      </c>
      <c r="F36" s="820" t="s">
        <v>759</v>
      </c>
      <c r="G36" s="1756" t="s">
        <v>563</v>
      </c>
      <c r="H36" s="670"/>
      <c r="I36" s="670"/>
      <c r="J36" s="402" t="s">
        <v>760</v>
      </c>
      <c r="K36" s="656"/>
      <c r="L36" s="1749"/>
      <c r="M36" s="1749"/>
      <c r="R36" s="1749"/>
      <c r="U36" s="657"/>
      <c r="AA36" s="1745"/>
      <c r="AB36" s="1745"/>
      <c r="AC36" s="1745"/>
      <c r="AD36" s="1745"/>
      <c r="AE36" s="1745"/>
      <c r="AF36" s="1273">
        <v>23</v>
      </c>
    </row>
    <row s="5851" customFormat="1" customHeight="1" ht="35.699999999999996">
      <c r="A37" s="1102"/>
      <c r="C37" s="1749"/>
      <c r="D37" s="1751"/>
      <c r="E37" s="1777" t="s">
        <v>334</v>
      </c>
      <c r="F37" s="1067" t="s">
        <v>761</v>
      </c>
      <c r="G37" s="1767"/>
      <c r="H37" s="670"/>
      <c r="I37" s="670"/>
      <c r="J37" s="402"/>
      <c r="K37" s="656"/>
      <c r="L37" s="1749"/>
      <c r="M37" s="1749"/>
      <c r="R37" s="1749"/>
      <c r="U37" s="657"/>
      <c r="AA37" s="1745"/>
      <c r="AB37" s="1745"/>
      <c r="AC37" s="1745"/>
      <c r="AD37" s="1745"/>
      <c r="AE37" s="1745"/>
      <c r="AF37" s="1273">
        <v>34</v>
      </c>
    </row>
    <row s="5851" customFormat="1" customHeight="1" ht="19.95">
      <c r="A38" s="1100"/>
      <c r="C38" s="1749"/>
      <c r="D38" s="688"/>
      <c r="E38" s="1777" t="s">
        <v>93</v>
      </c>
      <c r="F38" s="820" t="s">
        <v>762</v>
      </c>
      <c r="G38" s="1756" t="s">
        <v>563</v>
      </c>
      <c r="H38" s="670"/>
      <c r="I38" s="670"/>
      <c r="J38" s="402" t="s">
        <v>763</v>
      </c>
      <c r="K38" s="656"/>
      <c r="L38" s="1749"/>
      <c r="M38" s="1749"/>
      <c r="R38" s="1749"/>
      <c r="U38" s="657"/>
      <c r="AA38" s="1745"/>
      <c r="AB38" s="1745"/>
      <c r="AC38" s="1745"/>
      <c r="AD38" s="1745"/>
      <c r="AE38" s="1745"/>
      <c r="AF38" s="1273">
        <v>19</v>
      </c>
    </row>
    <row s="5851" customFormat="1" customHeight="1" ht="24">
      <c r="A39" s="1100"/>
      <c r="C39" s="1749"/>
      <c r="D39" s="688"/>
      <c r="E39" s="1777" t="s">
        <v>764</v>
      </c>
      <c r="F39" s="1067" t="s">
        <v>765</v>
      </c>
      <c r="G39" s="1767" t="s">
        <v>563</v>
      </c>
      <c r="H39" s="670"/>
      <c r="I39" s="670"/>
      <c r="J39" s="402" t="s">
        <v>766</v>
      </c>
      <c r="K39" s="656"/>
      <c r="L39" s="1749"/>
      <c r="M39" s="1749"/>
      <c r="R39" s="1749"/>
      <c r="U39" s="657"/>
      <c r="AA39" s="1745"/>
      <c r="AB39" s="1745"/>
      <c r="AC39" s="1745"/>
      <c r="AD39" s="1745"/>
      <c r="AE39" s="1745"/>
      <c r="AF39" s="1273">
        <v>23</v>
      </c>
    </row>
    <row s="5851" customFormat="1" customHeight="1" ht="24">
      <c r="A40" s="1100"/>
      <c r="C40" s="1749"/>
      <c r="D40" s="1751"/>
      <c r="E40" s="1777" t="s">
        <v>767</v>
      </c>
      <c r="F40" s="1763" t="s">
        <v>768</v>
      </c>
      <c r="G40" s="1756" t="s">
        <v>563</v>
      </c>
      <c r="H40" s="670"/>
      <c r="I40" s="670"/>
      <c r="J40" s="402" t="s">
        <v>769</v>
      </c>
      <c r="K40" s="656"/>
      <c r="L40" s="1749"/>
      <c r="M40" s="1749"/>
      <c r="R40" s="1749"/>
      <c r="U40" s="657"/>
      <c r="AA40" s="1745"/>
      <c r="AB40" s="1745"/>
      <c r="AC40" s="1745"/>
      <c r="AD40" s="1745"/>
      <c r="AE40" s="1745"/>
      <c r="AF40" s="1273">
        <v>23</v>
      </c>
    </row>
    <row s="5851" customFormat="1" customHeight="1" ht="24">
      <c r="A41" s="1100"/>
      <c r="C41" s="1749"/>
      <c r="D41" s="1751"/>
      <c r="E41" s="1777" t="s">
        <v>770</v>
      </c>
      <c r="F41" s="1763" t="s">
        <v>771</v>
      </c>
      <c r="G41" s="1756" t="s">
        <v>563</v>
      </c>
      <c r="H41" s="670"/>
      <c r="I41" s="670"/>
      <c r="J41" s="402" t="s">
        <v>772</v>
      </c>
      <c r="K41" s="656"/>
      <c r="L41" s="1749"/>
      <c r="M41" s="1749"/>
      <c r="R41" s="1749"/>
      <c r="U41" s="657"/>
      <c r="AA41" s="1745"/>
      <c r="AB41" s="1745"/>
      <c r="AC41" s="1745"/>
      <c r="AD41" s="1745"/>
      <c r="AE41" s="1745"/>
      <c r="AF41" s="1273">
        <v>23</v>
      </c>
    </row>
    <row s="5851" customFormat="1" customHeight="1" ht="24">
      <c r="A42" s="1100"/>
      <c r="C42" s="1749"/>
      <c r="D42" s="1751"/>
      <c r="E42" s="1777" t="s">
        <v>773</v>
      </c>
      <c r="F42" s="1763" t="s">
        <v>774</v>
      </c>
      <c r="G42" s="1756" t="s">
        <v>563</v>
      </c>
      <c r="H42" s="670"/>
      <c r="I42" s="670"/>
      <c r="J42" s="402" t="s">
        <v>775</v>
      </c>
      <c r="K42" s="656"/>
      <c r="L42" s="1749"/>
      <c r="M42" s="1749"/>
      <c r="R42" s="1749"/>
      <c r="U42" s="657"/>
      <c r="AA42" s="1745"/>
      <c r="AB42" s="1745"/>
      <c r="AC42" s="1745"/>
      <c r="AD42" s="1745"/>
      <c r="AE42" s="1745"/>
      <c r="AF42" s="1273">
        <v>23</v>
      </c>
    </row>
    <row s="5851" customFormat="1" customHeight="1" ht="35.699999999999996">
      <c r="A43" s="1100"/>
      <c r="C43" s="1749" t="s">
        <v>599</v>
      </c>
      <c r="D43" s="1751"/>
      <c r="E43" s="1777" t="s">
        <v>118</v>
      </c>
      <c r="F43" s="820" t="s">
        <v>640</v>
      </c>
      <c r="G43" s="1759" t="s">
        <v>776</v>
      </c>
      <c r="H43" s="514"/>
      <c r="I43" s="514"/>
      <c r="J43" s="402" t="s">
        <v>777</v>
      </c>
      <c r="K43" s="656"/>
      <c r="L43" s="1749"/>
      <c r="M43" s="1749"/>
      <c r="R43" s="1749"/>
      <c r="U43" s="657"/>
      <c r="AA43" s="1745"/>
      <c r="AB43" s="1745"/>
      <c r="AC43" s="1745"/>
      <c r="AD43" s="1745"/>
      <c r="AE43" s="1745"/>
      <c r="AF43" s="1273">
        <v>34</v>
      </c>
    </row>
    <row s="5851" customFormat="1" customHeight="1" ht="35.699999999999996">
      <c r="A44" s="1100"/>
      <c r="C44" s="1749"/>
      <c r="D44" s="1751"/>
      <c r="E44" s="1777" t="s">
        <v>94</v>
      </c>
      <c r="F44" s="820" t="s">
        <v>778</v>
      </c>
      <c r="G44" s="1756" t="s">
        <v>779</v>
      </c>
      <c r="H44" s="658"/>
      <c r="I44" s="658"/>
      <c r="J44" s="402" t="s">
        <v>780</v>
      </c>
      <c r="K44" s="656"/>
      <c r="L44" s="1749"/>
      <c r="M44" s="1749"/>
      <c r="R44" s="1749"/>
      <c r="U44" s="657"/>
      <c r="AA44" s="1745"/>
      <c r="AB44" s="1745"/>
      <c r="AC44" s="1745"/>
      <c r="AD44" s="1745"/>
      <c r="AE44" s="1745"/>
      <c r="AF44" s="1273">
        <v>34</v>
      </c>
    </row>
    <row s="5851" customFormat="1" customHeight="1" ht="24">
      <c r="A45" s="1100"/>
      <c r="C45" s="1749"/>
      <c r="D45" s="1751"/>
      <c r="E45" s="1777" t="s">
        <v>95</v>
      </c>
      <c r="F45" s="820" t="s">
        <v>781</v>
      </c>
      <c r="G45" s="1767" t="s">
        <v>782</v>
      </c>
      <c r="H45" s="658"/>
      <c r="I45" s="658"/>
      <c r="J45" s="402" t="s">
        <v>783</v>
      </c>
      <c r="K45" s="656"/>
      <c r="L45" s="1749"/>
      <c r="M45" s="1749"/>
      <c r="R45" s="1749"/>
      <c r="U45" s="657"/>
      <c r="AA45" s="1745"/>
      <c r="AB45" s="1745"/>
      <c r="AC45" s="1745"/>
      <c r="AD45" s="1745"/>
      <c r="AE45" s="1745"/>
      <c r="AF45" s="1273">
        <v>23</v>
      </c>
    </row>
    <row s="5851" customFormat="1" customHeight="1" ht="19.95">
      <c r="A46" s="1100"/>
      <c r="C46" s="1749"/>
      <c r="D46" s="1751"/>
      <c r="E46" s="1777" t="s">
        <v>119</v>
      </c>
      <c r="F46" s="820" t="s">
        <v>784</v>
      </c>
      <c r="G46" s="1756" t="s">
        <v>601</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43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43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431"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43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43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43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43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43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43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43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43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43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43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43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43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43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43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43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43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43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43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43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43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43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43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43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43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43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43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43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43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43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43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43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43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43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43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43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43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43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43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43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43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43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43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43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43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43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43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43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43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43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43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43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43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43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43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43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43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43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43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43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43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43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43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43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43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43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43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43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43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43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43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43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43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43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43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43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43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43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43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43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43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43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43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43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43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43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43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43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43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43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43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43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43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43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43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43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43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43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43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43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43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43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43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43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43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43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43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43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43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43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43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43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43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43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43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43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43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43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43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43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43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43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43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43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43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43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43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43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43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43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43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43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43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43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43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43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43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43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43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43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43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43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43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43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43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43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43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43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43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43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43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43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43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7B0F4-58B9-17F6-82CA-6C474524761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427" width="10.7109375" hidden="1" customWidth="1"/>
    <col min="2" max="2" style="5851" width="16.8515625" hidden="1" customWidth="1"/>
    <col min="3" max="3" style="5852" width="5.57421875" hidden="1" customWidth="1"/>
    <col min="4" max="4" style="5772" width="3.00390625" customWidth="1"/>
    <col min="5" max="5" style="5772" width="7.00390625" customWidth="1"/>
    <col min="6" max="6" style="5772" width="54.00390625" customWidth="1"/>
    <col min="7" max="7" style="5772" width="10.00390625" customWidth="1"/>
    <col min="8" max="8" style="5772" width="40.7109375" hidden="1" customWidth="1"/>
    <col min="9" max="9" style="5772" width="40.00390625" customWidth="1"/>
    <col min="10" max="10" style="5772" width="102.00390625" customWidth="1"/>
    <col min="11" max="11" style="5851" width="9.00390625" customWidth="1"/>
    <col min="12" max="12" style="5852" width="5.00390625" customWidth="1"/>
    <col min="13" max="13" style="5852" width="3.00390625" customWidth="1"/>
    <col min="14" max="17" style="5851" width="3.00390625" customWidth="1"/>
    <col min="18" max="18" style="5852" width="10.00390625" customWidth="1"/>
    <col min="19" max="19" style="5851" width="34.00390625" customWidth="1"/>
    <col min="20" max="20" style="5851" width="9.00390625" customWidth="1"/>
    <col min="21" max="21" style="7428" width="8.00390625" customWidth="1"/>
    <col min="22" max="26" style="5851" width="8.00390625" customWidth="1"/>
    <col min="27" max="31" style="5736" width="8.00390625" customWidth="1"/>
    <col min="32" max="32" style="5772" width="9.140625" hidden="1"/>
  </cols>
  <sheetData>
    <row s="5851" customFormat="1" customHeight="1" ht="22.5" hidden="1">
      <c r="A1" s="1100"/>
      <c r="C1" s="1749"/>
      <c r="D1" s="650"/>
      <c r="H1" s="1273">
        <v>4</v>
      </c>
      <c r="I1" s="1273">
        <v>4</v>
      </c>
      <c r="L1" s="1749"/>
      <c r="M1" s="1749"/>
      <c r="R1" s="1749"/>
      <c r="AF1" s="1273" t="s">
        <v>14</v>
      </c>
    </row>
    <row s="5851" customFormat="1" customHeight="1" ht="22.5" hidden="1">
      <c r="A2" s="1100"/>
      <c r="C2" s="1749"/>
      <c r="D2" s="651"/>
      <c r="E2" s="1771"/>
      <c r="F2" s="653"/>
      <c r="G2" s="1770" t="s">
        <v>563</v>
      </c>
      <c r="H2" s="654"/>
      <c r="I2" s="654"/>
      <c r="J2" s="655" t="s">
        <v>566</v>
      </c>
      <c r="K2" s="656"/>
      <c r="L2" s="1749"/>
      <c r="M2" s="1749"/>
      <c r="R2" s="1749"/>
      <c r="U2" s="657"/>
      <c r="AA2" s="1745"/>
      <c r="AB2" s="1745"/>
      <c r="AC2" s="1745"/>
      <c r="AD2" s="1745"/>
      <c r="AE2" s="1745"/>
      <c r="AF2" s="1273">
        <v>0</v>
      </c>
    </row>
    <row customHeight="1" ht="11.25" hidden="1">
      <c r="AF3" s="1744">
        <v>0</v>
      </c>
    </row>
    <row s="573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785</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852" customFormat="1" customHeight="1" ht="1.05">
      <c r="A9" s="1280"/>
      <c r="D9" s="1755"/>
      <c r="H9" s="1002"/>
      <c r="I9" s="1002" t="s">
        <v>124</v>
      </c>
      <c r="AF9" s="1749">
        <v>1</v>
      </c>
    </row>
    <row customHeight="1" ht="11.549999999999999">
      <c r="E10" s="824"/>
      <c r="F10" s="2480" t="s">
        <v>113</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575</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576</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310</v>
      </c>
      <c r="F13" s="2483"/>
      <c r="G13" s="2483"/>
      <c r="H13" s="1769"/>
      <c r="I13" s="1769"/>
      <c r="J13" s="2240"/>
      <c r="AF13" s="1744">
        <v>11</v>
      </c>
    </row>
    <row customHeight="1" ht="24">
      <c r="E14" s="1770" t="s">
        <v>90</v>
      </c>
      <c r="F14" s="1773" t="s">
        <v>312</v>
      </c>
      <c r="G14" s="1773" t="s">
        <v>577</v>
      </c>
      <c r="H14" s="1773" t="s">
        <v>313</v>
      </c>
      <c r="I14" s="1773" t="s">
        <v>313</v>
      </c>
      <c r="J14" s="2240"/>
      <c r="AF14" s="1744">
        <v>23</v>
      </c>
    </row>
    <row customHeight="1" ht="19.95">
      <c r="D15" s="1751"/>
      <c r="E15" s="1743" t="s">
        <v>117</v>
      </c>
      <c r="F15" s="820" t="s">
        <v>786</v>
      </c>
      <c r="G15" s="1770" t="s">
        <v>563</v>
      </c>
      <c r="H15" s="670"/>
      <c r="I15" s="670"/>
      <c r="J15" s="402" t="s">
        <v>787</v>
      </c>
      <c r="K15" s="656" t="s">
        <v>641</v>
      </c>
      <c r="AF15" s="1744">
        <v>19</v>
      </c>
    </row>
    <row customHeight="1" ht="24">
      <c r="D16" s="1751"/>
      <c r="E16" s="1743" t="s">
        <v>105</v>
      </c>
      <c r="F16" s="1778" t="s">
        <v>788</v>
      </c>
      <c r="G16" s="1770" t="s">
        <v>563</v>
      </c>
      <c r="H16" s="671">
        <f>SUM(H17,H20:H27)</f>
        <v>0</v>
      </c>
      <c r="I16" s="671">
        <f>SUM(I17,I20:I27)</f>
        <v>0</v>
      </c>
      <c r="J16" s="402" t="s">
        <v>789</v>
      </c>
      <c r="K16" s="656" t="s">
        <v>641</v>
      </c>
      <c r="AF16" s="1744">
        <v>23</v>
      </c>
    </row>
    <row customHeight="1" ht="35.699999999999996">
      <c r="D17" s="1751"/>
      <c r="E17" s="1777" t="s">
        <v>719</v>
      </c>
      <c r="F17" s="1780" t="s">
        <v>790</v>
      </c>
      <c r="G17" s="1767" t="s">
        <v>563</v>
      </c>
      <c r="H17" s="670"/>
      <c r="I17" s="670"/>
      <c r="J17" s="402" t="s">
        <v>791</v>
      </c>
      <c r="K17" s="656"/>
      <c r="AF17" s="1744">
        <v>34</v>
      </c>
    </row>
    <row customHeight="1" ht="19.95">
      <c r="D18" s="1751"/>
      <c r="E18" s="1777" t="s">
        <v>722</v>
      </c>
      <c r="F18" s="1781" t="s">
        <v>792</v>
      </c>
      <c r="G18" s="1767" t="s">
        <v>563</v>
      </c>
      <c r="H18" s="670"/>
      <c r="I18" s="670"/>
      <c r="J18" s="402"/>
      <c r="K18" s="656"/>
      <c r="AF18" s="1744">
        <v>19</v>
      </c>
    </row>
    <row customHeight="1" ht="24">
      <c r="D19" s="1751"/>
      <c r="E19" s="1777" t="s">
        <v>725</v>
      </c>
      <c r="F19" s="1781" t="s">
        <v>793</v>
      </c>
      <c r="G19" s="1767" t="s">
        <v>563</v>
      </c>
      <c r="H19" s="670"/>
      <c r="I19" s="670"/>
      <c r="J19" s="402"/>
      <c r="K19" s="656"/>
      <c r="AF19" s="1744">
        <v>23</v>
      </c>
    </row>
    <row customHeight="1" ht="35.699999999999996">
      <c r="D20" s="1751"/>
      <c r="E20" s="1777" t="s">
        <v>317</v>
      </c>
      <c r="F20" s="1780" t="s">
        <v>794</v>
      </c>
      <c r="G20" s="1767" t="s">
        <v>563</v>
      </c>
      <c r="H20" s="670"/>
      <c r="I20" s="670"/>
      <c r="J20" s="402"/>
      <c r="K20" s="656"/>
      <c r="AF20" s="1744">
        <v>34</v>
      </c>
    </row>
    <row customHeight="1" ht="48.29999999999999">
      <c r="D21" s="1751"/>
      <c r="E21" s="1777" t="s">
        <v>320</v>
      </c>
      <c r="F21" s="1780" t="s">
        <v>795</v>
      </c>
      <c r="G21" s="1767" t="s">
        <v>563</v>
      </c>
      <c r="H21" s="670"/>
      <c r="I21" s="670"/>
      <c r="J21" s="402"/>
      <c r="K21" s="656"/>
      <c r="AF21" s="1744">
        <v>46</v>
      </c>
    </row>
    <row customHeight="1" ht="60">
      <c r="D22" s="1751"/>
      <c r="E22" s="1777" t="s">
        <v>739</v>
      </c>
      <c r="F22" s="1780" t="s">
        <v>796</v>
      </c>
      <c r="G22" s="1767" t="s">
        <v>563</v>
      </c>
      <c r="H22" s="670"/>
      <c r="I22" s="670"/>
      <c r="J22" s="402"/>
      <c r="K22" s="656"/>
      <c r="AF22" s="1744">
        <v>57</v>
      </c>
    </row>
    <row customHeight="1" ht="35.699999999999996">
      <c r="D23" s="1751"/>
      <c r="E23" s="1777" t="s">
        <v>746</v>
      </c>
      <c r="F23" s="1780" t="s">
        <v>797</v>
      </c>
      <c r="G23" s="1767" t="s">
        <v>563</v>
      </c>
      <c r="H23" s="670"/>
      <c r="I23" s="670"/>
      <c r="J23" s="402"/>
      <c r="K23" s="656"/>
      <c r="AF23" s="1744">
        <v>34</v>
      </c>
    </row>
    <row customHeight="1" ht="35.699999999999996">
      <c r="D24" s="1751"/>
      <c r="E24" s="1777" t="s">
        <v>748</v>
      </c>
      <c r="F24" s="1780" t="s">
        <v>798</v>
      </c>
      <c r="G24" s="1767" t="s">
        <v>563</v>
      </c>
      <c r="H24" s="670"/>
      <c r="I24" s="670"/>
      <c r="J24" s="402"/>
      <c r="K24" s="656"/>
      <c r="AF24" s="1744">
        <v>34</v>
      </c>
    </row>
    <row customHeight="1" ht="24">
      <c r="D25" s="1751"/>
      <c r="E25" s="1777" t="s">
        <v>750</v>
      </c>
      <c r="F25" s="1780" t="s">
        <v>799</v>
      </c>
      <c r="G25" s="1767" t="s">
        <v>563</v>
      </c>
      <c r="H25" s="670"/>
      <c r="I25" s="670"/>
      <c r="J25" s="402"/>
      <c r="K25" s="656"/>
      <c r="AF25" s="1744">
        <v>23</v>
      </c>
    </row>
    <row customHeight="1" ht="76.5">
      <c r="D26" s="1751"/>
      <c r="E26" s="1777" t="s">
        <v>752</v>
      </c>
      <c r="F26" s="1780" t="s">
        <v>800</v>
      </c>
      <c r="G26" s="1767" t="s">
        <v>563</v>
      </c>
      <c r="H26" s="670"/>
      <c r="I26" s="670"/>
      <c r="J26" s="402"/>
      <c r="K26" s="656"/>
      <c r="AF26" s="1744">
        <v>73</v>
      </c>
    </row>
    <row s="5851" customFormat="1" customHeight="1" ht="35.699999999999996">
      <c r="A27" s="1100"/>
      <c r="C27" s="1749"/>
      <c r="D27" s="1751"/>
      <c r="E27" s="1742" t="s">
        <v>756</v>
      </c>
      <c r="F27" s="1741" t="s">
        <v>801</v>
      </c>
      <c r="G27" s="1768" t="s">
        <v>563</v>
      </c>
      <c r="H27" s="692">
        <f>SUM(H28:H29)</f>
        <v>0</v>
      </c>
      <c r="I27" s="692">
        <f>SUM(I28:I29)</f>
        <v>0</v>
      </c>
      <c r="J27" s="402" t="s">
        <v>754</v>
      </c>
      <c r="K27" s="656"/>
      <c r="L27" s="1749"/>
      <c r="M27" s="1749"/>
      <c r="R27" s="1749"/>
      <c r="U27" s="657"/>
      <c r="AA27" s="1745"/>
      <c r="AB27" s="1745"/>
      <c r="AC27" s="1745"/>
      <c r="AD27" s="1745"/>
      <c r="AE27" s="1745"/>
      <c r="AF27" s="1273">
        <v>34</v>
      </c>
    </row>
    <row s="5852" customFormat="1" customHeight="1" ht="1.05">
      <c r="A28" s="1280"/>
      <c r="D28" s="661"/>
      <c r="E28" s="915" t="str">
        <f>E27&amp;".0"</f>
        <v>2.9.0</v>
      </c>
      <c r="F28" s="1104"/>
      <c r="G28" s="664"/>
      <c r="H28" s="1105"/>
      <c r="I28" s="1105"/>
      <c r="J28" s="1106"/>
      <c r="AF28" s="1749">
        <v>1</v>
      </c>
    </row>
    <row s="5851" customFormat="1" customHeight="1" ht="19.95">
      <c r="A29" s="1100"/>
      <c r="C29" s="1749"/>
      <c r="D29" s="1746"/>
      <c r="E29" s="683"/>
      <c r="F29" s="1779" t="s">
        <v>588</v>
      </c>
      <c r="G29" s="685"/>
      <c r="H29" s="686"/>
      <c r="I29" s="686"/>
      <c r="J29" s="414" t="s">
        <v>755</v>
      </c>
      <c r="K29" s="656"/>
      <c r="L29" s="1749"/>
      <c r="M29" s="1749"/>
      <c r="R29" s="1749"/>
      <c r="U29" s="657"/>
      <c r="AA29" s="1745"/>
      <c r="AB29" s="1745"/>
      <c r="AC29" s="1745"/>
      <c r="AD29" s="1745"/>
      <c r="AE29" s="1745"/>
      <c r="AF29" s="1273">
        <v>19</v>
      </c>
    </row>
    <row s="5851" customFormat="1" customHeight="1" ht="24">
      <c r="A30" s="1100"/>
      <c r="C30" s="1749"/>
      <c r="D30" s="1751"/>
      <c r="E30" s="1777" t="s">
        <v>92</v>
      </c>
      <c r="F30" s="1774" t="s">
        <v>802</v>
      </c>
      <c r="G30" s="1767" t="s">
        <v>563</v>
      </c>
      <c r="H30" s="670"/>
      <c r="I30" s="670"/>
      <c r="J30" s="402"/>
      <c r="K30" s="656"/>
      <c r="L30" s="1749"/>
      <c r="M30" s="1749"/>
      <c r="R30" s="1749"/>
      <c r="U30" s="657"/>
      <c r="AA30" s="1745"/>
      <c r="AB30" s="1745"/>
      <c r="AC30" s="1745"/>
      <c r="AD30" s="1745"/>
      <c r="AE30" s="1745"/>
      <c r="AF30" s="1273">
        <v>23</v>
      </c>
    </row>
    <row s="5851" customFormat="1" customHeight="1" ht="35.699999999999996">
      <c r="A31" s="1100"/>
      <c r="C31" s="1749"/>
      <c r="D31" s="688"/>
      <c r="E31" s="1777" t="s">
        <v>93</v>
      </c>
      <c r="F31" s="1774" t="s">
        <v>803</v>
      </c>
      <c r="G31" s="1767" t="s">
        <v>563</v>
      </c>
      <c r="H31" s="670"/>
      <c r="I31" s="670"/>
      <c r="J31" s="402" t="s">
        <v>804</v>
      </c>
      <c r="K31" s="656"/>
      <c r="L31" s="1749"/>
      <c r="M31" s="1749"/>
      <c r="R31" s="1749"/>
      <c r="U31" s="657"/>
      <c r="AA31" s="1745"/>
      <c r="AB31" s="1745"/>
      <c r="AC31" s="1745"/>
      <c r="AD31" s="1745"/>
      <c r="AE31" s="1745"/>
      <c r="AF31" s="1273">
        <v>34</v>
      </c>
    </row>
    <row s="5851" customFormat="1" customHeight="1" ht="24">
      <c r="A32" s="1100"/>
      <c r="C32" s="1749"/>
      <c r="D32" s="1751"/>
      <c r="E32" s="1777" t="s">
        <v>764</v>
      </c>
      <c r="F32" s="803" t="s">
        <v>768</v>
      </c>
      <c r="G32" s="1767" t="s">
        <v>563</v>
      </c>
      <c r="H32" s="670"/>
      <c r="I32" s="670"/>
      <c r="J32" s="402" t="s">
        <v>805</v>
      </c>
      <c r="K32" s="656"/>
      <c r="L32" s="1749"/>
      <c r="M32" s="1749"/>
      <c r="R32" s="1749"/>
      <c r="U32" s="657"/>
      <c r="AA32" s="1745"/>
      <c r="AB32" s="1745"/>
      <c r="AC32" s="1745"/>
      <c r="AD32" s="1745"/>
      <c r="AE32" s="1745"/>
      <c r="AF32" s="1273">
        <v>23</v>
      </c>
    </row>
    <row s="5851" customFormat="1" customHeight="1" ht="24">
      <c r="A33" s="1100"/>
      <c r="C33" s="1749"/>
      <c r="D33" s="1751"/>
      <c r="E33" s="1777" t="s">
        <v>806</v>
      </c>
      <c r="F33" s="803" t="s">
        <v>807</v>
      </c>
      <c r="G33" s="1767" t="s">
        <v>563</v>
      </c>
      <c r="H33" s="670"/>
      <c r="I33" s="670"/>
      <c r="J33" s="402" t="s">
        <v>808</v>
      </c>
      <c r="K33" s="656"/>
      <c r="L33" s="1749"/>
      <c r="M33" s="1749"/>
      <c r="R33" s="1749"/>
      <c r="U33" s="657"/>
      <c r="AA33" s="1745"/>
      <c r="AB33" s="1745"/>
      <c r="AC33" s="1745"/>
      <c r="AD33" s="1745"/>
      <c r="AE33" s="1745"/>
      <c r="AF33" s="1273">
        <v>23</v>
      </c>
    </row>
    <row s="5851" customFormat="1" customHeight="1" ht="24">
      <c r="A34" s="1100"/>
      <c r="C34" s="1749"/>
      <c r="D34" s="1751"/>
      <c r="E34" s="1777" t="s">
        <v>809</v>
      </c>
      <c r="F34" s="803" t="s">
        <v>774</v>
      </c>
      <c r="G34" s="1767" t="s">
        <v>563</v>
      </c>
      <c r="H34" s="670"/>
      <c r="I34" s="670"/>
      <c r="J34" s="402" t="s">
        <v>810</v>
      </c>
      <c r="K34" s="656"/>
      <c r="L34" s="1749"/>
      <c r="M34" s="1749"/>
      <c r="R34" s="1749"/>
      <c r="U34" s="657"/>
      <c r="AA34" s="1745"/>
      <c r="AB34" s="1745"/>
      <c r="AC34" s="1745"/>
      <c r="AD34" s="1745"/>
      <c r="AE34" s="1745"/>
      <c r="AF34" s="1273">
        <v>23</v>
      </c>
    </row>
    <row s="5851" customFormat="1" customHeight="1" ht="35.699999999999996">
      <c r="A35" s="1100"/>
      <c r="C35" s="1749" t="s">
        <v>599</v>
      </c>
      <c r="D35" s="1751"/>
      <c r="E35" s="1777" t="s">
        <v>118</v>
      </c>
      <c r="F35" s="1774" t="s">
        <v>640</v>
      </c>
      <c r="G35" s="1770" t="s">
        <v>316</v>
      </c>
      <c r="H35" s="514"/>
      <c r="I35" s="514"/>
      <c r="J35" s="402" t="s">
        <v>811</v>
      </c>
      <c r="K35" s="656"/>
      <c r="L35" s="1749"/>
      <c r="M35" s="1749"/>
      <c r="R35" s="1749"/>
      <c r="U35" s="657"/>
      <c r="AA35" s="1745"/>
      <c r="AB35" s="1745"/>
      <c r="AC35" s="1745"/>
      <c r="AD35" s="1745"/>
      <c r="AE35" s="1745"/>
      <c r="AF35" s="1273">
        <v>34</v>
      </c>
    </row>
    <row s="5851" customFormat="1" customHeight="1" ht="35.699999999999996">
      <c r="A36" s="1100"/>
      <c r="C36" s="1749"/>
      <c r="D36" s="1751"/>
      <c r="E36" s="1777" t="s">
        <v>94</v>
      </c>
      <c r="F36" s="1774" t="s">
        <v>812</v>
      </c>
      <c r="G36" s="1767" t="s">
        <v>779</v>
      </c>
      <c r="H36" s="658"/>
      <c r="I36" s="658"/>
      <c r="J36" s="402" t="s">
        <v>780</v>
      </c>
      <c r="K36" s="656"/>
      <c r="L36" s="1749"/>
      <c r="M36" s="1749"/>
      <c r="R36" s="1749"/>
      <c r="U36" s="657"/>
      <c r="AA36" s="1745"/>
      <c r="AB36" s="1745"/>
      <c r="AC36" s="1745"/>
      <c r="AD36" s="1745"/>
      <c r="AE36" s="1745"/>
      <c r="AF36" s="1273">
        <v>34</v>
      </c>
    </row>
    <row s="5851" customFormat="1" customHeight="1" ht="24">
      <c r="A37" s="1100"/>
      <c r="C37" s="1749"/>
      <c r="D37" s="1751"/>
      <c r="E37" s="1777" t="s">
        <v>95</v>
      </c>
      <c r="F37" s="1774" t="s">
        <v>813</v>
      </c>
      <c r="G37" s="1767" t="s">
        <v>782</v>
      </c>
      <c r="H37" s="658"/>
      <c r="I37" s="658"/>
      <c r="J37" s="402" t="s">
        <v>783</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814</v>
      </c>
      <c r="F39" s="2398" t="s">
        <v>815</v>
      </c>
      <c r="G39" s="2398"/>
      <c r="H39" s="482"/>
      <c r="I39" s="482"/>
      <c r="J39" s="482"/>
      <c r="AF39" s="1744">
        <v>26</v>
      </c>
    </row>
    <row s="6431" customFormat="1" customHeight="1" ht="39.75">
      <c r="A40" s="1100"/>
      <c r="B40" s="1749"/>
      <c r="C40" s="1749"/>
      <c r="D40" s="464"/>
      <c r="F40" s="2398" t="s">
        <v>816</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431"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431"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431"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431"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431"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431"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431"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43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43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431"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43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43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43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43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43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43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43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43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43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43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43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43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43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43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43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43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43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43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43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43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43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43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43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43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43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43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43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43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43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43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43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43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43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43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43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43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43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43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43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43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43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43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43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43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43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43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43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43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43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43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43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43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43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43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43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43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43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43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43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43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43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43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43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43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43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43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43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43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43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43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43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43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43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43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43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43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43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43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43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43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43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43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43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43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43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43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43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43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43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43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43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43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43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43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43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43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43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43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43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43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43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43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43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43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43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43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43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43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43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43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43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43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43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43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43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43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43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43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43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43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43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43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43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43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43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43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43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43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43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43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43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43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43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43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43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43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43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43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43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43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43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43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43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43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43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96A44-805D-6612-1217-5A90095FBA2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653" width="9.140625" hidden="1" customWidth="1"/>
    <col min="2" max="2" style="5852" width="3.57421875" hidden="1" customWidth="1"/>
    <col min="3" max="3" style="5772" width="3.00390625" customWidth="1"/>
    <col min="4" max="4" style="5772" width="7.00390625" customWidth="1"/>
    <col min="5" max="5" style="5772" width="69.00390625" customWidth="1"/>
    <col min="6" max="6" style="5772" width="10.00390625" customWidth="1"/>
    <col min="7" max="8" style="5772" width="44.00390625" hidden="1" customWidth="1"/>
    <col min="9" max="9" style="5772" width="44.00390625" customWidth="1"/>
    <col min="10" max="10" style="5772" width="43.00390625" customWidth="1"/>
    <col min="11" max="11" style="5772" width="73.00390625" customWidth="1"/>
    <col min="12" max="12" style="5772" width="3.00390625" customWidth="1"/>
    <col min="13" max="23" style="5772" width="10.00390625" customWidth="1"/>
    <col min="24" max="24" style="5772" width="10.57421875" hidden="1"/>
  </cols>
  <sheetData>
    <row s="5851"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772"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124</v>
      </c>
      <c r="J6" s="1135"/>
      <c r="X6" s="618">
        <v>1</v>
      </c>
    </row>
    <row customHeight="1" ht="11.549999999999999">
      <c r="D7" s="824"/>
      <c r="E7" s="2480" t="s">
        <v>113</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575</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576</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772" customFormat="1" customHeight="1" ht="11.549999999999999">
      <c r="A10" s="1134"/>
      <c r="B10" s="624"/>
      <c r="D10" s="2214" t="s">
        <v>310</v>
      </c>
      <c r="E10" s="2215"/>
      <c r="F10" s="2215"/>
      <c r="G10" s="2215"/>
      <c r="H10" s="2215"/>
      <c r="I10" s="2215"/>
      <c r="J10" s="2216"/>
      <c r="K10" s="2312"/>
      <c r="L10" s="622"/>
      <c r="X10" s="871">
        <v>11</v>
      </c>
    </row>
    <row s="5772" customFormat="1" customHeight="1" ht="24">
      <c r="A11" s="2498"/>
      <c r="B11" s="2498"/>
      <c r="C11" s="770"/>
      <c r="D11" s="816" t="s">
        <v>90</v>
      </c>
      <c r="E11" s="818" t="s">
        <v>817</v>
      </c>
      <c r="F11" s="818" t="s">
        <v>577</v>
      </c>
      <c r="G11" s="578" t="s">
        <v>313</v>
      </c>
      <c r="H11" s="578" t="s">
        <v>400</v>
      </c>
      <c r="I11" s="920" t="s">
        <v>313</v>
      </c>
      <c r="J11" s="921" t="s">
        <v>400</v>
      </c>
      <c r="K11" s="2345"/>
      <c r="L11" s="771"/>
      <c r="X11" s="622">
        <v>23</v>
      </c>
    </row>
    <row s="5852" customFormat="1" customHeight="1" ht="10.5">
      <c r="A12" s="1065"/>
      <c r="D12" s="1138" t="s">
        <v>117</v>
      </c>
      <c r="E12" s="1138" t="s">
        <v>105</v>
      </c>
      <c r="F12" s="1138" t="s">
        <v>92</v>
      </c>
      <c r="G12" s="1139" t="str">
        <f>G1&amp;".1"</f>
        <v>4.1</v>
      </c>
      <c r="H12" s="1139" t="str">
        <f>G1&amp;".2"</f>
        <v>4.2</v>
      </c>
      <c r="I12" s="1139" t="str">
        <f>I1&amp;".1"</f>
        <v>4.1</v>
      </c>
      <c r="J12" s="1139" t="str">
        <f>I1&amp;".2"</f>
        <v>4.2</v>
      </c>
      <c r="K12" s="1139"/>
      <c r="X12" s="624">
        <v>10</v>
      </c>
    </row>
    <row customHeight="1" ht="22.5" hidden="1">
      <c r="A13" s="2505" t="s">
        <v>818</v>
      </c>
      <c r="D13" s="1066" t="s">
        <v>117</v>
      </c>
      <c r="E13" s="392" t="s">
        <v>819</v>
      </c>
      <c r="F13" s="773" t="s">
        <v>820</v>
      </c>
      <c r="G13" s="670"/>
      <c r="H13" s="774"/>
      <c r="I13" s="670"/>
      <c r="J13" s="774"/>
      <c r="K13" s="402" t="s">
        <v>821</v>
      </c>
      <c r="L13" s="833"/>
      <c r="X13" s="618">
        <v>0</v>
      </c>
    </row>
    <row customHeight="1" ht="22.5" hidden="1">
      <c r="A14" s="2505"/>
      <c r="D14" s="652" t="s">
        <v>105</v>
      </c>
      <c r="E14" s="392" t="s">
        <v>822</v>
      </c>
      <c r="F14" s="773" t="s">
        <v>823</v>
      </c>
      <c r="G14" s="670"/>
      <c r="H14" s="775"/>
      <c r="I14" s="670"/>
      <c r="J14" s="775"/>
      <c r="K14" s="402" t="s">
        <v>824</v>
      </c>
      <c r="L14" s="833"/>
      <c r="X14" s="618">
        <v>0</v>
      </c>
    </row>
    <row s="5772" customFormat="1" customHeight="1" ht="78.75" hidden="1">
      <c r="A15" s="2505"/>
      <c r="B15" s="624"/>
      <c r="D15" s="1066" t="s">
        <v>92</v>
      </c>
      <c r="E15" s="820" t="s">
        <v>825</v>
      </c>
      <c r="F15" s="1063" t="s">
        <v>316</v>
      </c>
      <c r="G15" s="1063" t="s">
        <v>316</v>
      </c>
      <c r="H15" s="219"/>
      <c r="I15" s="1063" t="s">
        <v>316</v>
      </c>
      <c r="J15" s="219"/>
      <c r="K15" s="402" t="s">
        <v>826</v>
      </c>
      <c r="L15" s="833"/>
      <c r="X15" s="871">
        <v>0</v>
      </c>
    </row>
    <row s="5772" customFormat="1" customHeight="1" ht="22.5" hidden="1">
      <c r="A16" s="2505"/>
      <c r="B16" s="624"/>
      <c r="D16" s="1066" t="s">
        <v>334</v>
      </c>
      <c r="E16" s="1067" t="s">
        <v>827</v>
      </c>
      <c r="F16" s="1063" t="s">
        <v>828</v>
      </c>
      <c r="G16" s="930"/>
      <c r="H16" s="219"/>
      <c r="I16" s="930"/>
      <c r="J16" s="219"/>
      <c r="K16" s="402"/>
      <c r="L16" s="833"/>
      <c r="X16" s="871">
        <v>0</v>
      </c>
    </row>
    <row s="5772" customFormat="1" customHeight="1" ht="22.5" hidden="1">
      <c r="A17" s="2505"/>
      <c r="B17" s="624"/>
      <c r="D17" s="1066" t="s">
        <v>342</v>
      </c>
      <c r="E17" s="1067" t="s">
        <v>829</v>
      </c>
      <c r="F17" s="1063" t="s">
        <v>830</v>
      </c>
      <c r="G17" s="930"/>
      <c r="H17" s="219"/>
      <c r="I17" s="930"/>
      <c r="J17" s="219"/>
      <c r="K17" s="402"/>
      <c r="L17" s="833"/>
      <c r="X17" s="871">
        <v>0</v>
      </c>
    </row>
    <row s="5772" customFormat="1" customHeight="1" ht="33.75" hidden="1">
      <c r="A18" s="2505"/>
      <c r="B18" s="624"/>
      <c r="D18" s="1066" t="s">
        <v>344</v>
      </c>
      <c r="E18" s="1067" t="s">
        <v>831</v>
      </c>
      <c r="F18" s="1063" t="s">
        <v>582</v>
      </c>
      <c r="G18" s="793"/>
      <c r="H18" s="219"/>
      <c r="I18" s="793"/>
      <c r="J18" s="219"/>
      <c r="K18" s="402"/>
      <c r="L18" s="833"/>
      <c r="X18" s="871">
        <v>0</v>
      </c>
    </row>
    <row customHeight="1" ht="101.25" hidden="1">
      <c r="A19" s="2505"/>
      <c r="D19" s="1066" t="s">
        <v>93</v>
      </c>
      <c r="E19" s="392" t="s">
        <v>832</v>
      </c>
      <c r="F19" s="773" t="s">
        <v>557</v>
      </c>
      <c r="G19" s="776"/>
      <c r="H19" s="775"/>
      <c r="I19" s="1068"/>
      <c r="J19" s="775"/>
      <c r="K19" s="402" t="s">
        <v>833</v>
      </c>
      <c r="L19" s="833"/>
      <c r="X19" s="618">
        <v>0</v>
      </c>
    </row>
    <row s="5772" customFormat="1" customHeight="1" ht="18.75" hidden="1">
      <c r="A20" s="2505"/>
      <c r="C20" s="1069"/>
      <c r="D20" s="1066" t="s">
        <v>764</v>
      </c>
      <c r="E20" s="1067" t="s">
        <v>834</v>
      </c>
      <c r="F20" s="1063" t="s">
        <v>316</v>
      </c>
      <c r="G20" s="1063" t="s">
        <v>316</v>
      </c>
      <c r="H20" s="1062" t="s">
        <v>316</v>
      </c>
      <c r="I20" s="1063" t="s">
        <v>316</v>
      </c>
      <c r="J20" s="1062" t="s">
        <v>316</v>
      </c>
      <c r="K20" s="1061"/>
      <c r="L20" s="833"/>
      <c r="W20" s="788"/>
      <c r="X20" s="871">
        <v>0</v>
      </c>
    </row>
    <row s="5772" customFormat="1" customHeight="1" ht="33.75" hidden="1">
      <c r="A21" s="2505"/>
      <c r="C21" s="1069"/>
      <c r="D21" s="1066" t="s">
        <v>767</v>
      </c>
      <c r="E21" s="689" t="s">
        <v>835</v>
      </c>
      <c r="F21" s="1063" t="s">
        <v>836</v>
      </c>
      <c r="G21" s="793"/>
      <c r="H21" s="219"/>
      <c r="I21" s="793"/>
      <c r="J21" s="219"/>
      <c r="K21" s="1061"/>
      <c r="L21" s="833"/>
      <c r="W21" s="788"/>
      <c r="X21" s="871">
        <v>0</v>
      </c>
    </row>
    <row s="5772" customFormat="1" customHeight="1" ht="33.75" hidden="1">
      <c r="A22" s="2505"/>
      <c r="C22" s="1069"/>
      <c r="D22" s="1066" t="s">
        <v>770</v>
      </c>
      <c r="E22" s="689" t="s">
        <v>837</v>
      </c>
      <c r="F22" s="1063" t="s">
        <v>838</v>
      </c>
      <c r="G22" s="793"/>
      <c r="H22" s="219"/>
      <c r="I22" s="793"/>
      <c r="J22" s="219"/>
      <c r="K22" s="1061"/>
      <c r="L22" s="833"/>
      <c r="W22" s="788"/>
      <c r="X22" s="871">
        <v>0</v>
      </c>
    </row>
    <row s="5772" customFormat="1" customHeight="1" ht="22.5" hidden="1">
      <c r="A23" s="2505"/>
      <c r="C23" s="1069"/>
      <c r="D23" s="1066" t="s">
        <v>806</v>
      </c>
      <c r="E23" s="1067" t="s">
        <v>839</v>
      </c>
      <c r="F23" s="1063" t="s">
        <v>316</v>
      </c>
      <c r="G23" s="1063" t="s">
        <v>316</v>
      </c>
      <c r="H23" s="1062" t="s">
        <v>316</v>
      </c>
      <c r="I23" s="1063" t="s">
        <v>316</v>
      </c>
      <c r="J23" s="1062" t="s">
        <v>316</v>
      </c>
      <c r="K23" s="1061"/>
      <c r="L23" s="833"/>
      <c r="W23" s="788"/>
      <c r="X23" s="871">
        <v>0</v>
      </c>
    </row>
    <row s="5772" customFormat="1" customHeight="1" ht="22.5" hidden="1">
      <c r="A24" s="2505"/>
      <c r="C24" s="1069"/>
      <c r="D24" s="1066" t="s">
        <v>840</v>
      </c>
      <c r="E24" s="689" t="s">
        <v>841</v>
      </c>
      <c r="F24" s="1063" t="s">
        <v>842</v>
      </c>
      <c r="G24" s="793"/>
      <c r="H24" s="799"/>
      <c r="I24" s="793"/>
      <c r="J24" s="799"/>
      <c r="K24" s="1061"/>
      <c r="L24" s="833"/>
      <c r="W24" s="788"/>
      <c r="X24" s="871">
        <v>0</v>
      </c>
    </row>
    <row s="5772" customFormat="1" customHeight="1" ht="22.5" hidden="1">
      <c r="A25" s="2505"/>
      <c r="C25" s="1069"/>
      <c r="D25" s="1066" t="s">
        <v>843</v>
      </c>
      <c r="E25" s="689" t="s">
        <v>844</v>
      </c>
      <c r="F25" s="1063" t="s">
        <v>316</v>
      </c>
      <c r="G25" s="1063" t="s">
        <v>316</v>
      </c>
      <c r="H25" s="1062" t="s">
        <v>316</v>
      </c>
      <c r="I25" s="1063" t="s">
        <v>316</v>
      </c>
      <c r="J25" s="1062" t="s">
        <v>316</v>
      </c>
      <c r="K25" s="1061"/>
      <c r="L25" s="833"/>
      <c r="W25" s="788"/>
      <c r="X25" s="871">
        <v>0</v>
      </c>
    </row>
    <row s="5772" customFormat="1" customHeight="1" ht="18.75" hidden="1">
      <c r="A26" s="2505"/>
      <c r="C26" s="1069"/>
      <c r="D26" s="1066" t="s">
        <v>845</v>
      </c>
      <c r="E26" s="666" t="s">
        <v>846</v>
      </c>
      <c r="F26" s="1063" t="s">
        <v>847</v>
      </c>
      <c r="G26" s="793"/>
      <c r="H26" s="799"/>
      <c r="I26" s="793"/>
      <c r="J26" s="799"/>
      <c r="K26" s="1061"/>
      <c r="L26" s="833"/>
      <c r="W26" s="788"/>
      <c r="X26" s="871">
        <v>0</v>
      </c>
    </row>
    <row s="5772" customFormat="1" customHeight="1" ht="18.75" hidden="1">
      <c r="A27" s="2505"/>
      <c r="C27" s="1069"/>
      <c r="D27" s="1066" t="s">
        <v>848</v>
      </c>
      <c r="E27" s="666" t="s">
        <v>849</v>
      </c>
      <c r="F27" s="1063" t="s">
        <v>850</v>
      </c>
      <c r="G27" s="793"/>
      <c r="H27" s="799"/>
      <c r="I27" s="793"/>
      <c r="J27" s="799"/>
      <c r="K27" s="1061"/>
      <c r="L27" s="833"/>
      <c r="W27" s="788"/>
      <c r="X27" s="871">
        <v>0</v>
      </c>
    </row>
    <row s="5772" customFormat="1" customHeight="1" ht="18.75" hidden="1">
      <c r="A28" s="2505"/>
      <c r="C28" s="1069"/>
      <c r="D28" s="1066" t="s">
        <v>851</v>
      </c>
      <c r="E28" s="689" t="s">
        <v>852</v>
      </c>
      <c r="F28" s="1063" t="s">
        <v>316</v>
      </c>
      <c r="G28" s="1063" t="s">
        <v>316</v>
      </c>
      <c r="H28" s="1062" t="s">
        <v>316</v>
      </c>
      <c r="I28" s="1063" t="s">
        <v>316</v>
      </c>
      <c r="J28" s="1062" t="s">
        <v>316</v>
      </c>
      <c r="K28" s="1061"/>
      <c r="L28" s="833"/>
      <c r="W28" s="788"/>
      <c r="X28" s="871">
        <v>0</v>
      </c>
    </row>
    <row s="5772" customFormat="1" customHeight="1" ht="18.75" hidden="1">
      <c r="A29" s="2505"/>
      <c r="C29" s="1069"/>
      <c r="D29" s="1066" t="s">
        <v>853</v>
      </c>
      <c r="E29" s="666" t="s">
        <v>846</v>
      </c>
      <c r="F29" s="1063" t="s">
        <v>854</v>
      </c>
      <c r="G29" s="793"/>
      <c r="H29" s="799"/>
      <c r="I29" s="793"/>
      <c r="J29" s="799"/>
      <c r="K29" s="1061"/>
      <c r="L29" s="833"/>
      <c r="W29" s="788"/>
      <c r="X29" s="871">
        <v>0</v>
      </c>
    </row>
    <row s="5772" customFormat="1" customHeight="1" ht="18.75" hidden="1">
      <c r="A30" s="2505"/>
      <c r="C30" s="1069"/>
      <c r="D30" s="1066" t="s">
        <v>855</v>
      </c>
      <c r="E30" s="666" t="s">
        <v>856</v>
      </c>
      <c r="F30" s="1063" t="s">
        <v>857</v>
      </c>
      <c r="G30" s="793"/>
      <c r="H30" s="799"/>
      <c r="I30" s="793"/>
      <c r="J30" s="799"/>
      <c r="K30" s="1061"/>
      <c r="L30" s="833"/>
      <c r="W30" s="788"/>
      <c r="X30" s="871">
        <v>0</v>
      </c>
    </row>
    <row customHeight="1" ht="126.75" hidden="1">
      <c r="A31" s="2505"/>
      <c r="D31" s="1066" t="s">
        <v>118</v>
      </c>
      <c r="E31" s="392" t="s">
        <v>858</v>
      </c>
      <c r="F31" s="773" t="s">
        <v>569</v>
      </c>
      <c r="G31" s="670"/>
      <c r="H31" s="775"/>
      <c r="I31" s="670"/>
      <c r="J31" s="775"/>
      <c r="K31" s="402" t="s">
        <v>859</v>
      </c>
      <c r="L31" s="833"/>
      <c r="X31" s="618">
        <v>0</v>
      </c>
    </row>
    <row customHeight="1" ht="56.25" hidden="1">
      <c r="A32" s="2505"/>
      <c r="D32" s="1066" t="s">
        <v>94</v>
      </c>
      <c r="E32" s="392" t="s">
        <v>860</v>
      </c>
      <c r="F32" s="652" t="s">
        <v>830</v>
      </c>
      <c r="G32" s="670"/>
      <c r="H32" s="775"/>
      <c r="I32" s="670"/>
      <c r="J32" s="775"/>
      <c r="K32" s="402" t="s">
        <v>861</v>
      </c>
      <c r="L32" s="833"/>
      <c r="X32" s="618">
        <v>0</v>
      </c>
    </row>
    <row customHeight="1" ht="11.25" hidden="1">
      <c r="A33" s="2505"/>
      <c r="E33" s="777"/>
      <c r="F33" s="294"/>
      <c r="G33" s="294"/>
      <c r="H33" s="294"/>
      <c r="I33" s="294"/>
      <c r="J33" s="294"/>
      <c r="K33" s="294"/>
      <c r="X33" s="618">
        <v>0</v>
      </c>
    </row>
    <row customHeight="1" ht="12.75" hidden="1">
      <c r="A34" s="2505"/>
      <c r="D34" s="178">
        <v>1</v>
      </c>
      <c r="E34" s="448" t="s">
        <v>862</v>
      </c>
      <c r="X34" s="618">
        <v>0</v>
      </c>
    </row>
    <row customHeight="1" ht="11.25" hidden="1">
      <c r="A35" s="2505"/>
      <c r="D35" s="482"/>
      <c r="E35" s="448" t="s">
        <v>863</v>
      </c>
      <c r="X35" s="618">
        <v>0</v>
      </c>
    </row>
    <row s="5772" customFormat="1" customHeight="1" ht="11.549999999999999">
      <c r="A36" s="1146"/>
      <c r="B36" s="631"/>
      <c r="D36" s="1147"/>
      <c r="E36" s="1148"/>
      <c r="X36" s="622">
        <v>11</v>
      </c>
    </row>
    <row s="5772" customFormat="1" customHeight="1" ht="22.5">
      <c r="A37" s="2505" t="s">
        <v>864</v>
      </c>
      <c r="B37" s="624"/>
      <c r="D37" s="1066">
        <v>1</v>
      </c>
      <c r="E37" s="820" t="s">
        <v>865</v>
      </c>
      <c r="F37" s="773" t="s">
        <v>820</v>
      </c>
      <c r="G37" s="670"/>
      <c r="H37" s="632"/>
      <c r="I37" s="670"/>
      <c r="J37" s="632"/>
      <c r="K37" s="402" t="s">
        <v>866</v>
      </c>
      <c r="X37" s="871">
        <v>0</v>
      </c>
    </row>
    <row s="5772" customFormat="1" customHeight="1" ht="22.5">
      <c r="A38" s="2505"/>
      <c r="B38" s="624"/>
      <c r="D38" s="782" t="s">
        <v>105</v>
      </c>
      <c r="E38" s="1145" t="s">
        <v>867</v>
      </c>
      <c r="F38" s="1149" t="s">
        <v>557</v>
      </c>
      <c r="G38" s="1149" t="s">
        <v>557</v>
      </c>
      <c r="H38" s="1143"/>
      <c r="I38" s="1149" t="s">
        <v>557</v>
      </c>
      <c r="J38" s="1143"/>
      <c r="K38" s="1144"/>
      <c r="X38" s="871">
        <v>0</v>
      </c>
    </row>
    <row s="5772" customFormat="1" customHeight="1" ht="33.75">
      <c r="A39" s="2505"/>
      <c r="B39" s="624"/>
      <c r="D39" s="778" t="s">
        <v>722</v>
      </c>
      <c r="E39" s="836" t="s">
        <v>868</v>
      </c>
      <c r="F39" s="773" t="s">
        <v>869</v>
      </c>
      <c r="G39" s="781"/>
      <c r="H39" s="1136"/>
      <c r="I39" s="781"/>
      <c r="J39" s="1136"/>
      <c r="K39" s="402" t="s">
        <v>870</v>
      </c>
      <c r="X39" s="871">
        <v>0</v>
      </c>
    </row>
    <row s="5772" customFormat="1" customHeight="1" ht="33.75">
      <c r="A40" s="2505"/>
      <c r="B40" s="624"/>
      <c r="D40" s="778" t="s">
        <v>725</v>
      </c>
      <c r="E40" s="836" t="s">
        <v>871</v>
      </c>
      <c r="F40" s="1140" t="s">
        <v>872</v>
      </c>
      <c r="G40" s="854"/>
      <c r="H40" s="1136"/>
      <c r="I40" s="854"/>
      <c r="J40" s="1136"/>
      <c r="K40" s="402" t="s">
        <v>873</v>
      </c>
      <c r="X40" s="871">
        <v>0</v>
      </c>
    </row>
    <row s="5772" customFormat="1" customHeight="1" ht="22.5">
      <c r="A41" s="2505"/>
      <c r="B41" s="624"/>
      <c r="D41" s="778" t="s">
        <v>92</v>
      </c>
      <c r="E41" s="835" t="s">
        <v>874</v>
      </c>
      <c r="F41" s="773" t="s">
        <v>557</v>
      </c>
      <c r="G41" s="773" t="s">
        <v>557</v>
      </c>
      <c r="H41" s="1137"/>
      <c r="I41" s="773" t="s">
        <v>557</v>
      </c>
      <c r="J41" s="1137"/>
      <c r="K41" s="415"/>
      <c r="X41" s="871">
        <v>0</v>
      </c>
    </row>
    <row s="5772" customFormat="1" customHeight="1" ht="45">
      <c r="A42" s="2505"/>
      <c r="B42" s="624"/>
      <c r="D42" s="778" t="s">
        <v>334</v>
      </c>
      <c r="E42" s="836" t="s">
        <v>875</v>
      </c>
      <c r="F42" s="773" t="s">
        <v>569</v>
      </c>
      <c r="G42" s="670"/>
      <c r="H42" s="1137"/>
      <c r="I42" s="670"/>
      <c r="J42" s="1137"/>
      <c r="K42" s="415" t="s">
        <v>876</v>
      </c>
      <c r="X42" s="871">
        <v>0</v>
      </c>
    </row>
    <row s="5772" customFormat="1" customHeight="1" ht="45">
      <c r="A43" s="2505"/>
      <c r="B43" s="624"/>
      <c r="D43" s="778" t="s">
        <v>342</v>
      </c>
      <c r="E43" s="780" t="s">
        <v>877</v>
      </c>
      <c r="F43" s="1141" t="s">
        <v>569</v>
      </c>
      <c r="G43" s="855"/>
      <c r="H43" s="1136"/>
      <c r="I43" s="855"/>
      <c r="J43" s="1136"/>
      <c r="K43" s="415" t="s">
        <v>878</v>
      </c>
      <c r="X43" s="871">
        <v>0</v>
      </c>
    </row>
    <row s="5772" customFormat="1" customHeight="1" ht="11.25">
      <c r="A44" s="2505"/>
      <c r="B44" s="624"/>
      <c r="D44" s="778" t="s">
        <v>93</v>
      </c>
      <c r="E44" s="779" t="s">
        <v>879</v>
      </c>
      <c r="F44" s="773" t="s">
        <v>869</v>
      </c>
      <c r="G44" s="781"/>
      <c r="H44" s="1136"/>
      <c r="I44" s="781"/>
      <c r="J44" s="1136"/>
      <c r="K44" s="402"/>
      <c r="X44" s="871">
        <v>0</v>
      </c>
    </row>
    <row s="5772" customFormat="1" customHeight="1" ht="11.25">
      <c r="A45" s="2505"/>
      <c r="B45" s="624"/>
      <c r="D45" s="778" t="s">
        <v>764</v>
      </c>
      <c r="E45" s="780" t="s">
        <v>880</v>
      </c>
      <c r="F45" s="773" t="s">
        <v>869</v>
      </c>
      <c r="G45" s="781"/>
      <c r="H45" s="1136"/>
      <c r="I45" s="781"/>
      <c r="J45" s="1136"/>
      <c r="K45" s="402"/>
      <c r="X45" s="871">
        <v>0</v>
      </c>
    </row>
    <row s="5772" customFormat="1" customHeight="1" ht="11.25">
      <c r="A46" s="2505"/>
      <c r="B46" s="624"/>
      <c r="D46" s="778" t="s">
        <v>806</v>
      </c>
      <c r="E46" s="780" t="s">
        <v>881</v>
      </c>
      <c r="F46" s="773" t="s">
        <v>869</v>
      </c>
      <c r="G46" s="781"/>
      <c r="H46" s="1136"/>
      <c r="I46" s="781"/>
      <c r="J46" s="1136"/>
      <c r="K46" s="402"/>
      <c r="X46" s="871">
        <v>0</v>
      </c>
    </row>
    <row s="5772" customFormat="1" customHeight="1" ht="11.25">
      <c r="A47" s="2505"/>
      <c r="B47" s="624"/>
      <c r="D47" s="778" t="s">
        <v>809</v>
      </c>
      <c r="E47" s="780" t="s">
        <v>882</v>
      </c>
      <c r="F47" s="773" t="s">
        <v>869</v>
      </c>
      <c r="G47" s="781"/>
      <c r="H47" s="1136"/>
      <c r="I47" s="781"/>
      <c r="J47" s="1136"/>
      <c r="K47" s="402"/>
      <c r="X47" s="871">
        <v>0</v>
      </c>
    </row>
    <row s="5772" customFormat="1" customHeight="1" ht="11.25">
      <c r="A48" s="2505"/>
      <c r="B48" s="624"/>
      <c r="D48" s="778" t="s">
        <v>883</v>
      </c>
      <c r="E48" s="784" t="s">
        <v>884</v>
      </c>
      <c r="F48" s="773" t="s">
        <v>869</v>
      </c>
      <c r="G48" s="781"/>
      <c r="H48" s="1136"/>
      <c r="I48" s="781"/>
      <c r="J48" s="1136"/>
      <c r="K48" s="402"/>
      <c r="X48" s="871">
        <v>0</v>
      </c>
    </row>
    <row s="5772" customFormat="1" customHeight="1" ht="11.25">
      <c r="A49" s="2505"/>
      <c r="B49" s="624"/>
      <c r="D49" s="778" t="s">
        <v>885</v>
      </c>
      <c r="E49" s="784" t="s">
        <v>886</v>
      </c>
      <c r="F49" s="773" t="s">
        <v>869</v>
      </c>
      <c r="G49" s="781"/>
      <c r="H49" s="1136"/>
      <c r="I49" s="781"/>
      <c r="J49" s="1136"/>
      <c r="K49" s="402"/>
      <c r="X49" s="871">
        <v>0</v>
      </c>
    </row>
    <row s="5772" customFormat="1" customHeight="1" ht="11.25">
      <c r="A50" s="2505"/>
      <c r="B50" s="624"/>
      <c r="D50" s="778" t="s">
        <v>887</v>
      </c>
      <c r="E50" s="780" t="s">
        <v>888</v>
      </c>
      <c r="F50" s="773" t="s">
        <v>869</v>
      </c>
      <c r="G50" s="781"/>
      <c r="H50" s="1136"/>
      <c r="I50" s="781"/>
      <c r="J50" s="1136"/>
      <c r="K50" s="402"/>
      <c r="X50" s="871">
        <v>0</v>
      </c>
    </row>
    <row s="5772" customFormat="1" customHeight="1" ht="11.25">
      <c r="A51" s="2505"/>
      <c r="B51" s="624"/>
      <c r="D51" s="778" t="s">
        <v>889</v>
      </c>
      <c r="E51" s="780" t="s">
        <v>890</v>
      </c>
      <c r="F51" s="773" t="s">
        <v>869</v>
      </c>
      <c r="G51" s="781"/>
      <c r="H51" s="1136"/>
      <c r="I51" s="781"/>
      <c r="J51" s="1136"/>
      <c r="K51" s="402"/>
      <c r="X51" s="871">
        <v>0</v>
      </c>
    </row>
    <row s="5772" customFormat="1" customHeight="1" ht="45">
      <c r="A52" s="2505"/>
      <c r="B52" s="624"/>
      <c r="D52" s="778" t="s">
        <v>118</v>
      </c>
      <c r="E52" s="779" t="s">
        <v>891</v>
      </c>
      <c r="F52" s="773" t="s">
        <v>869</v>
      </c>
      <c r="G52" s="781"/>
      <c r="H52" s="1136"/>
      <c r="I52" s="781"/>
      <c r="J52" s="1136"/>
      <c r="K52" s="402"/>
      <c r="X52" s="871">
        <v>0</v>
      </c>
    </row>
    <row s="5772" customFormat="1" customHeight="1" ht="11.25">
      <c r="A53" s="2505"/>
      <c r="B53" s="624"/>
      <c r="D53" s="778" t="s">
        <v>323</v>
      </c>
      <c r="E53" s="780" t="s">
        <v>880</v>
      </c>
      <c r="F53" s="773" t="s">
        <v>869</v>
      </c>
      <c r="G53" s="781"/>
      <c r="H53" s="1136"/>
      <c r="I53" s="781"/>
      <c r="J53" s="1136"/>
      <c r="K53" s="402"/>
      <c r="X53" s="871">
        <v>0</v>
      </c>
    </row>
    <row s="5772" customFormat="1" customHeight="1" ht="11.25">
      <c r="A54" s="2505"/>
      <c r="B54" s="624"/>
      <c r="D54" s="778" t="s">
        <v>892</v>
      </c>
      <c r="E54" s="780" t="s">
        <v>881</v>
      </c>
      <c r="F54" s="773" t="s">
        <v>869</v>
      </c>
      <c r="G54" s="781"/>
      <c r="H54" s="1136"/>
      <c r="I54" s="781"/>
      <c r="J54" s="1136"/>
      <c r="K54" s="402"/>
      <c r="X54" s="871">
        <v>0</v>
      </c>
    </row>
    <row s="5772" customFormat="1" customHeight="1" ht="11.25">
      <c r="A55" s="2505"/>
      <c r="B55" s="624"/>
      <c r="D55" s="778" t="s">
        <v>893</v>
      </c>
      <c r="E55" s="780" t="s">
        <v>882</v>
      </c>
      <c r="F55" s="773" t="s">
        <v>869</v>
      </c>
      <c r="G55" s="781"/>
      <c r="H55" s="1136"/>
      <c r="I55" s="781"/>
      <c r="J55" s="1136"/>
      <c r="K55" s="402"/>
      <c r="X55" s="871">
        <v>0</v>
      </c>
    </row>
    <row s="5772" customFormat="1" customHeight="1" ht="11.25">
      <c r="A56" s="2505"/>
      <c r="B56" s="624"/>
      <c r="D56" s="778" t="s">
        <v>894</v>
      </c>
      <c r="E56" s="784" t="s">
        <v>884</v>
      </c>
      <c r="F56" s="773" t="s">
        <v>869</v>
      </c>
      <c r="G56" s="781"/>
      <c r="H56" s="1136"/>
      <c r="I56" s="781"/>
      <c r="J56" s="1136"/>
      <c r="K56" s="402"/>
      <c r="X56" s="871">
        <v>0</v>
      </c>
    </row>
    <row s="5772" customFormat="1" customHeight="1" ht="11.25">
      <c r="A57" s="2505"/>
      <c r="B57" s="624"/>
      <c r="D57" s="778" t="s">
        <v>895</v>
      </c>
      <c r="E57" s="784" t="s">
        <v>886</v>
      </c>
      <c r="F57" s="773" t="s">
        <v>869</v>
      </c>
      <c r="G57" s="781"/>
      <c r="H57" s="1136"/>
      <c r="I57" s="781"/>
      <c r="J57" s="1136"/>
      <c r="K57" s="402"/>
      <c r="X57" s="871">
        <v>0</v>
      </c>
    </row>
    <row s="5772" customFormat="1" customHeight="1" ht="11.25">
      <c r="A58" s="2505"/>
      <c r="B58" s="624"/>
      <c r="D58" s="778" t="s">
        <v>896</v>
      </c>
      <c r="E58" s="780" t="s">
        <v>888</v>
      </c>
      <c r="F58" s="773" t="s">
        <v>869</v>
      </c>
      <c r="G58" s="781"/>
      <c r="H58" s="1136"/>
      <c r="I58" s="781"/>
      <c r="J58" s="1136"/>
      <c r="K58" s="402"/>
      <c r="X58" s="871">
        <v>0</v>
      </c>
    </row>
    <row s="5772" customFormat="1" customHeight="1" ht="11.25">
      <c r="A59" s="2505"/>
      <c r="B59" s="624"/>
      <c r="D59" s="778" t="s">
        <v>897</v>
      </c>
      <c r="E59" s="780" t="s">
        <v>890</v>
      </c>
      <c r="F59" s="773" t="s">
        <v>869</v>
      </c>
      <c r="G59" s="781"/>
      <c r="H59" s="1136"/>
      <c r="I59" s="781"/>
      <c r="J59" s="1136"/>
      <c r="K59" s="402"/>
      <c r="X59" s="871">
        <v>0</v>
      </c>
    </row>
    <row s="5772" customFormat="1" customHeight="1" ht="33.75">
      <c r="A60" s="2505"/>
      <c r="B60" s="624"/>
      <c r="D60" s="778" t="s">
        <v>94</v>
      </c>
      <c r="E60" s="779" t="s">
        <v>898</v>
      </c>
      <c r="F60" s="834" t="s">
        <v>569</v>
      </c>
      <c r="G60" s="855"/>
      <c r="H60" s="1136"/>
      <c r="I60" s="855"/>
      <c r="J60" s="1136"/>
      <c r="K60" s="415" t="s">
        <v>899</v>
      </c>
      <c r="X60" s="871">
        <v>0</v>
      </c>
    </row>
    <row s="5772" customFormat="1" customHeight="1" ht="33.75">
      <c r="A61" s="2505"/>
      <c r="B61" s="624"/>
      <c r="D61" s="778" t="s">
        <v>95</v>
      </c>
      <c r="E61" s="779" t="s">
        <v>900</v>
      </c>
      <c r="F61" s="839" t="s">
        <v>830</v>
      </c>
      <c r="G61" s="781"/>
      <c r="H61" s="1136"/>
      <c r="I61" s="781"/>
      <c r="J61" s="1136"/>
      <c r="K61" s="402"/>
      <c r="X61" s="871">
        <v>0</v>
      </c>
    </row>
    <row s="5772" customFormat="1" customHeight="1" ht="22.5">
      <c r="A62" s="2505"/>
      <c r="B62" s="624" t="s">
        <v>599</v>
      </c>
      <c r="D62" s="778" t="s">
        <v>119</v>
      </c>
      <c r="E62" s="779" t="s">
        <v>901</v>
      </c>
      <c r="F62" s="839" t="s">
        <v>316</v>
      </c>
      <c r="G62" s="495"/>
      <c r="H62" s="1136"/>
      <c r="I62" s="495"/>
      <c r="J62" s="1136"/>
      <c r="K62" s="402" t="s">
        <v>642</v>
      </c>
      <c r="X62" s="871">
        <v>0</v>
      </c>
    </row>
    <row s="5772" customFormat="1" customHeight="1" ht="45">
      <c r="A63" s="2505"/>
      <c r="B63" s="624" t="s">
        <v>599</v>
      </c>
      <c r="D63" s="778" t="s">
        <v>902</v>
      </c>
      <c r="E63" s="780" t="s">
        <v>903</v>
      </c>
      <c r="F63" s="834" t="s">
        <v>316</v>
      </c>
      <c r="G63" s="495"/>
      <c r="H63" s="1136"/>
      <c r="I63" s="495"/>
      <c r="J63" s="1136"/>
      <c r="K63" s="402" t="s">
        <v>642</v>
      </c>
      <c r="X63" s="871">
        <v>0</v>
      </c>
    </row>
    <row s="5772" customFormat="1" customHeight="1" ht="11.549999999999999">
      <c r="A64" s="1146"/>
      <c r="B64" s="631"/>
      <c r="D64" s="1147"/>
      <c r="E64" s="1148"/>
      <c r="X64" s="622">
        <v>11</v>
      </c>
    </row>
    <row s="5772" customFormat="1" customHeight="1" ht="22.5" hidden="1">
      <c r="A65" s="2505" t="s">
        <v>904</v>
      </c>
      <c r="B65" s="624"/>
      <c r="D65" s="778">
        <v>1</v>
      </c>
      <c r="E65" s="857" t="s">
        <v>905</v>
      </c>
      <c r="F65" s="853" t="s">
        <v>820</v>
      </c>
      <c r="G65" s="854"/>
      <c r="H65" s="1142"/>
      <c r="I65" s="854"/>
      <c r="J65" s="1142"/>
      <c r="K65" s="414" t="s">
        <v>906</v>
      </c>
      <c r="X65" s="871">
        <v>0</v>
      </c>
    </row>
    <row s="5772" customFormat="1" customHeight="1" ht="56.25" hidden="1">
      <c r="A66" s="2505"/>
      <c r="B66" s="624"/>
      <c r="D66" s="856" t="s">
        <v>105</v>
      </c>
      <c r="E66" s="820" t="s">
        <v>907</v>
      </c>
      <c r="F66" s="773" t="s">
        <v>557</v>
      </c>
      <c r="G66" s="773" t="s">
        <v>557</v>
      </c>
      <c r="H66" s="632"/>
      <c r="I66" s="773" t="s">
        <v>557</v>
      </c>
      <c r="J66" s="632"/>
      <c r="K66" s="402"/>
      <c r="X66" s="871">
        <v>0</v>
      </c>
    </row>
    <row s="5772" customFormat="1" customHeight="1" ht="33.75" hidden="1">
      <c r="A67" s="2505"/>
      <c r="B67" s="624"/>
      <c r="D67" s="856" t="s">
        <v>719</v>
      </c>
      <c r="E67" s="1067" t="s">
        <v>908</v>
      </c>
      <c r="F67" s="773" t="s">
        <v>872</v>
      </c>
      <c r="G67" s="840"/>
      <c r="H67" s="632"/>
      <c r="I67" s="840"/>
      <c r="J67" s="632"/>
      <c r="K67" s="402"/>
      <c r="X67" s="871">
        <v>0</v>
      </c>
    </row>
    <row s="5772" customFormat="1" customHeight="1" ht="22.5" hidden="1">
      <c r="A68" s="2505"/>
      <c r="B68" s="624"/>
      <c r="D68" s="856" t="s">
        <v>317</v>
      </c>
      <c r="E68" s="1067" t="s">
        <v>909</v>
      </c>
      <c r="F68" s="773" t="s">
        <v>872</v>
      </c>
      <c r="G68" s="840"/>
      <c r="H68" s="632"/>
      <c r="I68" s="840"/>
      <c r="J68" s="632"/>
      <c r="K68" s="402"/>
      <c r="X68" s="871">
        <v>0</v>
      </c>
    </row>
    <row s="5772" customFormat="1" customHeight="1" ht="22.5" hidden="1">
      <c r="A69" s="2505"/>
      <c r="B69" s="624"/>
      <c r="D69" s="856" t="s">
        <v>320</v>
      </c>
      <c r="E69" s="1067" t="s">
        <v>910</v>
      </c>
      <c r="F69" s="834" t="s">
        <v>569</v>
      </c>
      <c r="G69" s="855"/>
      <c r="H69" s="632"/>
      <c r="I69" s="855"/>
      <c r="J69" s="632"/>
      <c r="K69" s="402"/>
      <c r="X69" s="871">
        <v>0</v>
      </c>
    </row>
    <row s="5772" customFormat="1" customHeight="1" ht="22.5" hidden="1">
      <c r="A70" s="2505"/>
      <c r="B70" s="624"/>
      <c r="D70" s="856" t="s">
        <v>739</v>
      </c>
      <c r="E70" s="1067" t="s">
        <v>911</v>
      </c>
      <c r="F70" s="834" t="s">
        <v>569</v>
      </c>
      <c r="G70" s="855"/>
      <c r="H70" s="632"/>
      <c r="I70" s="855"/>
      <c r="J70" s="632"/>
      <c r="K70" s="402"/>
      <c r="X70" s="871">
        <v>0</v>
      </c>
    </row>
    <row s="5772" customFormat="1" customHeight="1" ht="22.5" hidden="1">
      <c r="A71" s="2505"/>
      <c r="B71" s="624"/>
      <c r="D71" s="778" t="s">
        <v>92</v>
      </c>
      <c r="E71" s="779" t="s">
        <v>912</v>
      </c>
      <c r="F71" s="773" t="s">
        <v>872</v>
      </c>
      <c r="G71" s="670"/>
      <c r="H71" s="1143"/>
      <c r="I71" s="670"/>
      <c r="J71" s="1143"/>
      <c r="K71" s="415"/>
      <c r="X71" s="871">
        <v>0</v>
      </c>
    </row>
    <row s="5772" customFormat="1" customHeight="1" ht="56.25" hidden="1">
      <c r="A72" s="2505"/>
      <c r="B72" s="624"/>
      <c r="D72" s="778" t="s">
        <v>93</v>
      </c>
      <c r="E72" s="779" t="s">
        <v>913</v>
      </c>
      <c r="F72" s="834" t="s">
        <v>569</v>
      </c>
      <c r="G72" s="855"/>
      <c r="H72" s="1136"/>
      <c r="I72" s="855"/>
      <c r="J72" s="1136"/>
      <c r="K72" s="415"/>
      <c r="X72" s="871">
        <v>0</v>
      </c>
    </row>
    <row s="5772" customFormat="1" customHeight="1" ht="33.75" hidden="1">
      <c r="A73" s="2505"/>
      <c r="B73" s="624"/>
      <c r="D73" s="778" t="s">
        <v>118</v>
      </c>
      <c r="E73" s="779" t="s">
        <v>914</v>
      </c>
      <c r="F73" s="839" t="s">
        <v>830</v>
      </c>
      <c r="G73" s="781"/>
      <c r="H73" s="1136"/>
      <c r="I73" s="781"/>
      <c r="J73" s="1136"/>
      <c r="K73" s="402"/>
      <c r="X73" s="871">
        <v>0</v>
      </c>
    </row>
    <row s="5772" customFormat="1" customHeight="1" ht="22.5" hidden="1">
      <c r="A74" s="2505"/>
      <c r="B74" s="624" t="s">
        <v>599</v>
      </c>
      <c r="D74" s="778" t="s">
        <v>94</v>
      </c>
      <c r="E74" s="779" t="s">
        <v>915</v>
      </c>
      <c r="F74" s="839" t="s">
        <v>316</v>
      </c>
      <c r="G74" s="495"/>
      <c r="H74" s="1136"/>
      <c r="I74" s="495"/>
      <c r="J74" s="1136"/>
      <c r="K74" s="402" t="s">
        <v>642</v>
      </c>
      <c r="X74" s="871">
        <v>0</v>
      </c>
    </row>
    <row s="5772" customFormat="1" customHeight="1" ht="45" hidden="1">
      <c r="A75" s="2505"/>
      <c r="B75" s="624" t="s">
        <v>599</v>
      </c>
      <c r="D75" s="778" t="s">
        <v>663</v>
      </c>
      <c r="E75" s="780" t="s">
        <v>916</v>
      </c>
      <c r="F75" s="834" t="s">
        <v>316</v>
      </c>
      <c r="G75" s="495"/>
      <c r="H75" s="1136"/>
      <c r="I75" s="495"/>
      <c r="J75" s="1136"/>
      <c r="K75" s="402" t="s">
        <v>642</v>
      </c>
      <c r="X75" s="871">
        <v>0</v>
      </c>
    </row>
    <row s="5772" customFormat="1" customHeight="1" ht="11.549999999999999">
      <c r="A76" s="1146"/>
      <c r="B76" s="631"/>
      <c r="D76" s="1147"/>
      <c r="E76" s="1148"/>
      <c r="X76" s="622">
        <v>11</v>
      </c>
    </row>
    <row s="5772" customFormat="1" customHeight="1" ht="11.25" hidden="1">
      <c r="A77" s="2505" t="s">
        <v>917</v>
      </c>
      <c r="B77" s="624"/>
      <c r="D77" s="778">
        <v>1</v>
      </c>
      <c r="E77" s="779" t="s">
        <v>918</v>
      </c>
      <c r="F77" s="834" t="s">
        <v>820</v>
      </c>
      <c r="G77" s="837"/>
      <c r="H77" s="1136"/>
      <c r="I77" s="837"/>
      <c r="J77" s="1136"/>
      <c r="K77" s="402" t="s">
        <v>919</v>
      </c>
      <c r="X77" s="871">
        <v>0</v>
      </c>
    </row>
    <row s="5772" customFormat="1" customHeight="1" ht="11.25" hidden="1">
      <c r="A78" s="2505"/>
      <c r="B78" s="624"/>
      <c r="D78" s="778" t="s">
        <v>105</v>
      </c>
      <c r="E78" s="779" t="s">
        <v>920</v>
      </c>
      <c r="F78" s="834" t="s">
        <v>820</v>
      </c>
      <c r="G78" s="837"/>
      <c r="H78" s="1136"/>
      <c r="I78" s="837"/>
      <c r="J78" s="1136"/>
      <c r="K78" s="402" t="s">
        <v>921</v>
      </c>
      <c r="X78" s="871">
        <v>0</v>
      </c>
    </row>
    <row s="5772" customFormat="1" customHeight="1" ht="22.5" hidden="1">
      <c r="A79" s="2505"/>
      <c r="B79" s="624"/>
      <c r="D79" s="778" t="s">
        <v>92</v>
      </c>
      <c r="E79" s="835" t="s">
        <v>922</v>
      </c>
      <c r="F79" s="773" t="s">
        <v>869</v>
      </c>
      <c r="G79" s="837"/>
      <c r="H79" s="1136"/>
      <c r="I79" s="837"/>
      <c r="J79" s="1136"/>
      <c r="K79" s="402" t="s">
        <v>923</v>
      </c>
      <c r="X79" s="871">
        <v>0</v>
      </c>
    </row>
    <row s="5772" customFormat="1" customHeight="1" ht="11.25" hidden="1">
      <c r="A80" s="2505"/>
      <c r="B80" s="624"/>
      <c r="D80" s="778" t="s">
        <v>334</v>
      </c>
      <c r="E80" s="836" t="s">
        <v>924</v>
      </c>
      <c r="F80" s="773" t="s">
        <v>869</v>
      </c>
      <c r="G80" s="837"/>
      <c r="H80" s="1136"/>
      <c r="I80" s="837"/>
      <c r="J80" s="1136"/>
      <c r="K80" s="402"/>
      <c r="X80" s="871">
        <v>0</v>
      </c>
    </row>
    <row s="5772" customFormat="1" customHeight="1" ht="11.25" hidden="1">
      <c r="A81" s="2505"/>
      <c r="B81" s="624"/>
      <c r="D81" s="778" t="s">
        <v>342</v>
      </c>
      <c r="E81" s="836" t="s">
        <v>925</v>
      </c>
      <c r="F81" s="773" t="s">
        <v>869</v>
      </c>
      <c r="G81" s="837"/>
      <c r="H81" s="1136"/>
      <c r="I81" s="837"/>
      <c r="J81" s="1136"/>
      <c r="K81" s="402"/>
      <c r="X81" s="871">
        <v>0</v>
      </c>
    </row>
    <row s="5772" customFormat="1" customHeight="1" ht="11.25" hidden="1">
      <c r="A82" s="2505"/>
      <c r="B82" s="624"/>
      <c r="D82" s="778" t="s">
        <v>344</v>
      </c>
      <c r="E82" s="836" t="s">
        <v>926</v>
      </c>
      <c r="F82" s="773" t="s">
        <v>869</v>
      </c>
      <c r="G82" s="837"/>
      <c r="H82" s="1136"/>
      <c r="I82" s="837"/>
      <c r="J82" s="1136"/>
      <c r="K82" s="402"/>
      <c r="X82" s="871">
        <v>0</v>
      </c>
    </row>
    <row s="5772" customFormat="1" customHeight="1" ht="11.25" hidden="1">
      <c r="A83" s="2505"/>
      <c r="B83" s="624"/>
      <c r="D83" s="778" t="s">
        <v>346</v>
      </c>
      <c r="E83" s="836" t="s">
        <v>927</v>
      </c>
      <c r="F83" s="773" t="s">
        <v>869</v>
      </c>
      <c r="G83" s="837"/>
      <c r="H83" s="1136"/>
      <c r="I83" s="837"/>
      <c r="J83" s="1136"/>
      <c r="K83" s="402"/>
      <c r="X83" s="871">
        <v>0</v>
      </c>
    </row>
    <row s="5772" customFormat="1" customHeight="1" ht="11.25" hidden="1">
      <c r="A84" s="2505"/>
      <c r="B84" s="624"/>
      <c r="D84" s="778" t="s">
        <v>928</v>
      </c>
      <c r="E84" s="836" t="s">
        <v>929</v>
      </c>
      <c r="F84" s="773" t="s">
        <v>869</v>
      </c>
      <c r="G84" s="837"/>
      <c r="H84" s="1136"/>
      <c r="I84" s="837"/>
      <c r="J84" s="1136"/>
      <c r="K84" s="402"/>
      <c r="X84" s="871">
        <v>0</v>
      </c>
    </row>
    <row s="5772" customFormat="1" customHeight="1" ht="11.25" hidden="1">
      <c r="A85" s="2505"/>
      <c r="B85" s="624"/>
      <c r="D85" s="778" t="s">
        <v>930</v>
      </c>
      <c r="E85" s="836" t="s">
        <v>931</v>
      </c>
      <c r="F85" s="773" t="s">
        <v>869</v>
      </c>
      <c r="G85" s="837"/>
      <c r="H85" s="1136"/>
      <c r="I85" s="837"/>
      <c r="J85" s="1136"/>
      <c r="K85" s="402"/>
      <c r="X85" s="871">
        <v>0</v>
      </c>
    </row>
    <row s="5772" customFormat="1" customHeight="1" ht="11.25" hidden="1">
      <c r="A86" s="2505"/>
      <c r="B86" s="624"/>
      <c r="D86" s="778" t="s">
        <v>932</v>
      </c>
      <c r="E86" s="836" t="s">
        <v>933</v>
      </c>
      <c r="F86" s="773" t="s">
        <v>869</v>
      </c>
      <c r="G86" s="837"/>
      <c r="H86" s="1136"/>
      <c r="I86" s="837"/>
      <c r="J86" s="1136"/>
      <c r="K86" s="402"/>
      <c r="X86" s="871">
        <v>0</v>
      </c>
    </row>
    <row s="5772" customFormat="1" customHeight="1" ht="45" hidden="1">
      <c r="A87" s="2505"/>
      <c r="B87" s="624"/>
      <c r="D87" s="778" t="s">
        <v>93</v>
      </c>
      <c r="E87" s="779" t="s">
        <v>934</v>
      </c>
      <c r="F87" s="773" t="s">
        <v>869</v>
      </c>
      <c r="G87" s="837"/>
      <c r="H87" s="1136"/>
      <c r="I87" s="837"/>
      <c r="J87" s="1136"/>
      <c r="K87" s="402" t="s">
        <v>935</v>
      </c>
      <c r="X87" s="871">
        <v>0</v>
      </c>
    </row>
    <row s="5772" customFormat="1" customHeight="1" ht="11.25" hidden="1">
      <c r="A88" s="2505"/>
      <c r="B88" s="624"/>
      <c r="D88" s="778" t="s">
        <v>764</v>
      </c>
      <c r="E88" s="836" t="s">
        <v>924</v>
      </c>
      <c r="F88" s="773" t="s">
        <v>869</v>
      </c>
      <c r="G88" s="837"/>
      <c r="H88" s="1136"/>
      <c r="I88" s="837"/>
      <c r="J88" s="1136"/>
      <c r="K88" s="402"/>
      <c r="X88" s="871">
        <v>0</v>
      </c>
    </row>
    <row s="5772" customFormat="1" customHeight="1" ht="11.25" hidden="1">
      <c r="A89" s="2505"/>
      <c r="B89" s="624"/>
      <c r="D89" s="778" t="s">
        <v>806</v>
      </c>
      <c r="E89" s="836" t="s">
        <v>925</v>
      </c>
      <c r="F89" s="773" t="s">
        <v>869</v>
      </c>
      <c r="G89" s="837"/>
      <c r="H89" s="1136"/>
      <c r="I89" s="837"/>
      <c r="J89" s="1136"/>
      <c r="K89" s="402"/>
      <c r="X89" s="871">
        <v>0</v>
      </c>
    </row>
    <row s="5772" customFormat="1" customHeight="1" ht="11.25" hidden="1">
      <c r="A90" s="2505"/>
      <c r="B90" s="624"/>
      <c r="D90" s="778" t="s">
        <v>809</v>
      </c>
      <c r="E90" s="836" t="s">
        <v>926</v>
      </c>
      <c r="F90" s="773" t="s">
        <v>869</v>
      </c>
      <c r="G90" s="837"/>
      <c r="H90" s="1136"/>
      <c r="I90" s="837"/>
      <c r="J90" s="1136"/>
      <c r="K90" s="402"/>
      <c r="X90" s="871">
        <v>0</v>
      </c>
    </row>
    <row s="5772" customFormat="1" customHeight="1" ht="11.25" hidden="1">
      <c r="A91" s="2505"/>
      <c r="B91" s="624"/>
      <c r="D91" s="778" t="s">
        <v>887</v>
      </c>
      <c r="E91" s="836" t="s">
        <v>927</v>
      </c>
      <c r="F91" s="773" t="s">
        <v>869</v>
      </c>
      <c r="G91" s="837"/>
      <c r="H91" s="1136"/>
      <c r="I91" s="837"/>
      <c r="J91" s="1136"/>
      <c r="K91" s="402"/>
      <c r="X91" s="871">
        <v>0</v>
      </c>
    </row>
    <row s="5772" customFormat="1" customHeight="1" ht="11.25" hidden="1">
      <c r="A92" s="2505"/>
      <c r="B92" s="624"/>
      <c r="D92" s="778" t="s">
        <v>889</v>
      </c>
      <c r="E92" s="836" t="s">
        <v>929</v>
      </c>
      <c r="F92" s="773" t="s">
        <v>869</v>
      </c>
      <c r="G92" s="837"/>
      <c r="H92" s="1136"/>
      <c r="I92" s="837"/>
      <c r="J92" s="1136"/>
      <c r="K92" s="402"/>
      <c r="X92" s="871">
        <v>0</v>
      </c>
    </row>
    <row s="5772" customFormat="1" customHeight="1" ht="11.25" hidden="1">
      <c r="A93" s="2505"/>
      <c r="B93" s="624"/>
      <c r="D93" s="778" t="s">
        <v>936</v>
      </c>
      <c r="E93" s="836" t="s">
        <v>931</v>
      </c>
      <c r="F93" s="773" t="s">
        <v>869</v>
      </c>
      <c r="G93" s="837"/>
      <c r="H93" s="1136"/>
      <c r="I93" s="837"/>
      <c r="J93" s="1136"/>
      <c r="K93" s="402"/>
      <c r="X93" s="871">
        <v>0</v>
      </c>
    </row>
    <row s="5772" customFormat="1" customHeight="1" ht="11.25" hidden="1">
      <c r="A94" s="2505"/>
      <c r="B94" s="624"/>
      <c r="D94" s="778" t="s">
        <v>937</v>
      </c>
      <c r="E94" s="836" t="s">
        <v>933</v>
      </c>
      <c r="F94" s="773" t="s">
        <v>869</v>
      </c>
      <c r="G94" s="837"/>
      <c r="H94" s="1136"/>
      <c r="I94" s="837"/>
      <c r="J94" s="1136"/>
      <c r="K94" s="402"/>
      <c r="X94" s="871">
        <v>0</v>
      </c>
    </row>
    <row s="5772" customFormat="1" customHeight="1" ht="24.75" hidden="1">
      <c r="A95" s="2505"/>
      <c r="B95" s="624"/>
      <c r="D95" s="778" t="s">
        <v>118</v>
      </c>
      <c r="E95" s="779" t="s">
        <v>938</v>
      </c>
      <c r="F95" s="838" t="s">
        <v>569</v>
      </c>
      <c r="G95" s="840"/>
      <c r="H95" s="1136"/>
      <c r="I95" s="840"/>
      <c r="J95" s="1136"/>
      <c r="K95" s="402" t="s">
        <v>939</v>
      </c>
      <c r="X95" s="871">
        <v>0</v>
      </c>
    </row>
    <row s="5772" customFormat="1" customHeight="1" ht="33.75" hidden="1">
      <c r="A96" s="2505"/>
      <c r="B96" s="624"/>
      <c r="D96" s="778" t="s">
        <v>94</v>
      </c>
      <c r="E96" s="779" t="s">
        <v>940</v>
      </c>
      <c r="F96" s="839" t="s">
        <v>830</v>
      </c>
      <c r="G96" s="841"/>
      <c r="H96" s="1136"/>
      <c r="I96" s="841"/>
      <c r="J96" s="1136"/>
      <c r="K96" s="402"/>
      <c r="X96" s="871">
        <v>0</v>
      </c>
    </row>
    <row s="5772" customFormat="1" customHeight="1" ht="22.5" hidden="1">
      <c r="A97" s="2505"/>
      <c r="B97" s="624" t="s">
        <v>599</v>
      </c>
      <c r="D97" s="778" t="s">
        <v>95</v>
      </c>
      <c r="E97" s="779" t="s">
        <v>941</v>
      </c>
      <c r="F97" s="839" t="s">
        <v>316</v>
      </c>
      <c r="G97" s="498"/>
      <c r="H97" s="1136"/>
      <c r="I97" s="498"/>
      <c r="J97" s="1136"/>
      <c r="K97" s="402" t="s">
        <v>642</v>
      </c>
      <c r="X97" s="871">
        <v>0</v>
      </c>
    </row>
    <row s="5772" customFormat="1" customHeight="1" ht="45" hidden="1">
      <c r="A98" s="2505"/>
      <c r="B98" s="624" t="s">
        <v>599</v>
      </c>
      <c r="D98" s="778" t="s">
        <v>942</v>
      </c>
      <c r="E98" s="780" t="s">
        <v>943</v>
      </c>
      <c r="F98" s="834" t="s">
        <v>316</v>
      </c>
      <c r="G98" s="498"/>
      <c r="H98" s="1136"/>
      <c r="I98" s="498"/>
      <c r="J98" s="1136"/>
      <c r="K98" s="402" t="s">
        <v>642</v>
      </c>
      <c r="X98" s="871">
        <v>0</v>
      </c>
    </row>
    <row s="5772" customFormat="1" customHeight="1" ht="95.25" hidden="1">
      <c r="A99" s="2505"/>
      <c r="B99" s="624" t="s">
        <v>599</v>
      </c>
      <c r="D99" s="778" t="s">
        <v>119</v>
      </c>
      <c r="E99" s="779" t="s">
        <v>944</v>
      </c>
      <c r="F99" s="834" t="s">
        <v>316</v>
      </c>
      <c r="G99" s="498"/>
      <c r="H99" s="1136"/>
      <c r="I99" s="498"/>
      <c r="J99" s="1136"/>
      <c r="K99" s="402" t="s">
        <v>642</v>
      </c>
      <c r="X99" s="871">
        <v>0</v>
      </c>
    </row>
    <row s="5772" customFormat="1" customHeight="1" ht="22.5" hidden="1">
      <c r="A100" s="2505"/>
      <c r="B100" s="624" t="s">
        <v>599</v>
      </c>
      <c r="D100" s="778" t="s">
        <v>155</v>
      </c>
      <c r="E100" s="779" t="s">
        <v>945</v>
      </c>
      <c r="F100" s="834" t="s">
        <v>316</v>
      </c>
      <c r="G100" s="498"/>
      <c r="H100" s="1136"/>
      <c r="I100" s="498"/>
      <c r="J100" s="1136"/>
      <c r="K100" s="402" t="s">
        <v>642</v>
      </c>
      <c r="X100" s="871">
        <v>0</v>
      </c>
    </row>
    <row s="5772"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305B8-2867-0D73-CE41-9ECC06AE777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736" width="9.140625" hidden="1" customWidth="1"/>
    <col min="2" max="2" style="5772" width="9.140625" hidden="1" customWidth="1"/>
    <col min="3" max="3" style="7682" width="4.00390625" customWidth="1"/>
    <col min="4" max="4" style="5772" width="6.00390625" customWidth="1"/>
    <col min="5" max="5" style="5772" width="36.00390625" customWidth="1"/>
    <col min="6" max="6" style="5772" width="9.00390625" customWidth="1"/>
    <col min="7" max="7" style="5772" width="25.7109375" hidden="1" customWidth="1"/>
    <col min="8" max="8" style="5772" width="33.7109375" hidden="1" customWidth="1"/>
    <col min="9" max="9" style="5772" width="25.7109375" customWidth="1"/>
    <col min="10" max="10" style="5772" width="33.00390625" customWidth="1"/>
    <col min="11" max="11" style="5851" width="93.00390625" customWidth="1"/>
    <col min="12" max="20" style="5772" width="10.00390625" customWidth="1"/>
    <col min="21" max="21" style="7683" width="10.00390625" customWidth="1"/>
    <col min="22" max="22" style="5772" width="10.57421875" hidden="1"/>
  </cols>
  <sheetData>
    <row s="5851" customFormat="1" customHeight="1" ht="22.5" hidden="1">
      <c r="C1" s="785"/>
      <c r="G1" s="530">
        <v>4</v>
      </c>
      <c r="I1" s="530">
        <v>4</v>
      </c>
      <c r="U1" s="533"/>
      <c r="V1" s="530" t="s">
        <v>14</v>
      </c>
    </row>
    <row s="5851" customFormat="1" customHeight="1" ht="15" hidden="1">
      <c r="C2" s="785"/>
      <c r="U2" s="533"/>
      <c r="V2" s="530">
        <v>0</v>
      </c>
    </row>
    <row customHeight="1" ht="22.5" hidden="1">
      <c r="A3" s="618"/>
      <c r="B3" s="2510"/>
      <c r="C3" s="2511" t="s">
        <v>106</v>
      </c>
      <c r="D3" s="802" t="str">
        <f>B3&amp;".1"</f>
        <v>.1</v>
      </c>
      <c r="E3" s="803" t="s">
        <v>946</v>
      </c>
      <c r="F3" s="804" t="s">
        <v>316</v>
      </c>
      <c r="G3" s="799"/>
      <c r="H3" s="514"/>
      <c r="I3" s="799"/>
      <c r="J3" s="514"/>
      <c r="K3" s="402" t="s">
        <v>947</v>
      </c>
      <c r="V3" s="618">
        <v>0</v>
      </c>
    </row>
    <row customHeight="1" ht="15" hidden="1">
      <c r="A4" s="618"/>
      <c r="B4" s="2510"/>
      <c r="C4" s="2511"/>
      <c r="D4" s="802" t="str">
        <f>B3&amp;".2"</f>
        <v>.2</v>
      </c>
      <c r="E4" s="803" t="s">
        <v>948</v>
      </c>
      <c r="F4" s="804" t="s">
        <v>316</v>
      </c>
      <c r="G4" s="1851" t="s">
        <v>28</v>
      </c>
      <c r="H4" s="514"/>
      <c r="I4" s="1851" t="s">
        <v>28</v>
      </c>
      <c r="J4" s="514"/>
      <c r="K4" s="402" t="s">
        <v>949</v>
      </c>
      <c r="V4" s="618">
        <v>0</v>
      </c>
    </row>
    <row s="5851" customFormat="1" customHeight="1" ht="15" hidden="1">
      <c r="C5" s="785"/>
      <c r="U5" s="533"/>
      <c r="V5" s="530">
        <v>0</v>
      </c>
    </row>
    <row customHeight="1" ht="22.5" hidden="1">
      <c r="A6" s="618"/>
      <c r="B6" s="2510"/>
      <c r="C6" s="2511" t="s">
        <v>106</v>
      </c>
      <c r="D6" s="802" t="str">
        <f>B6&amp;".1"</f>
        <v>.1</v>
      </c>
      <c r="E6" s="803" t="s">
        <v>950</v>
      </c>
      <c r="F6" s="804" t="s">
        <v>316</v>
      </c>
      <c r="G6" s="799"/>
      <c r="H6" s="514"/>
      <c r="I6" s="799"/>
      <c r="J6" s="514"/>
      <c r="K6" s="402" t="s">
        <v>951</v>
      </c>
      <c r="V6" s="618">
        <v>0</v>
      </c>
    </row>
    <row customHeight="1" ht="15" hidden="1">
      <c r="A7" s="618"/>
      <c r="B7" s="2510"/>
      <c r="C7" s="2511"/>
      <c r="D7" s="802" t="str">
        <f>B6&amp;".2"</f>
        <v>.2</v>
      </c>
      <c r="E7" s="803" t="s">
        <v>948</v>
      </c>
      <c r="F7" s="804" t="s">
        <v>316</v>
      </c>
      <c r="G7" s="1851" t="s">
        <v>28</v>
      </c>
      <c r="H7" s="514"/>
      <c r="I7" s="1851" t="s">
        <v>28</v>
      </c>
      <c r="J7" s="514"/>
      <c r="K7" s="402" t="s">
        <v>949</v>
      </c>
      <c r="V7" s="618">
        <v>0</v>
      </c>
    </row>
    <row s="5851" customFormat="1" customHeight="1" ht="15" hidden="1">
      <c r="C8" s="785"/>
      <c r="U8" s="533"/>
      <c r="V8" s="530">
        <v>0</v>
      </c>
    </row>
    <row customHeight="1" ht="22.5" hidden="1">
      <c r="A9" s="618"/>
      <c r="B9" s="2510"/>
      <c r="C9" s="2511" t="s">
        <v>106</v>
      </c>
      <c r="D9" s="802" t="str">
        <f>B9&amp;".1"</f>
        <v>.1</v>
      </c>
      <c r="E9" s="803" t="s">
        <v>952</v>
      </c>
      <c r="F9" s="804" t="s">
        <v>316</v>
      </c>
      <c r="G9" s="810" t="s">
        <v>28</v>
      </c>
      <c r="H9" s="514" t="s">
        <v>28</v>
      </c>
      <c r="I9" s="810" t="s">
        <v>28</v>
      </c>
      <c r="J9" s="514" t="s">
        <v>28</v>
      </c>
      <c r="K9" s="402"/>
      <c r="V9" s="618">
        <v>0</v>
      </c>
    </row>
    <row customHeight="1" ht="15" hidden="1">
      <c r="A10" s="618"/>
      <c r="B10" s="2510"/>
      <c r="C10" s="2511"/>
      <c r="D10" s="802" t="str">
        <f>B9&amp;".2"</f>
        <v>.2</v>
      </c>
      <c r="E10" s="803" t="s">
        <v>953</v>
      </c>
      <c r="F10" s="804" t="s">
        <v>316</v>
      </c>
      <c r="G10" s="1845" t="s">
        <v>28</v>
      </c>
      <c r="H10" s="514" t="s">
        <v>28</v>
      </c>
      <c r="I10" s="1845" t="s">
        <v>28</v>
      </c>
      <c r="J10" s="514" t="s">
        <v>28</v>
      </c>
      <c r="K10" s="402" t="s">
        <v>954</v>
      </c>
      <c r="V10" s="618">
        <v>0</v>
      </c>
    </row>
    <row customHeight="1" ht="15" hidden="1">
      <c r="A11" s="618"/>
      <c r="B11" s="2510"/>
      <c r="C11" s="2511"/>
      <c r="D11" s="802" t="str">
        <f>B9&amp;".3"</f>
        <v>.3</v>
      </c>
      <c r="E11" s="803" t="s">
        <v>955</v>
      </c>
      <c r="F11" s="804" t="s">
        <v>316</v>
      </c>
      <c r="G11" s="1845" t="s">
        <v>28</v>
      </c>
      <c r="H11" s="514" t="s">
        <v>28</v>
      </c>
      <c r="I11" s="1845" t="s">
        <v>28</v>
      </c>
      <c r="J11" s="514" t="s">
        <v>28</v>
      </c>
      <c r="K11" s="402" t="s">
        <v>956</v>
      </c>
      <c r="V11" s="618">
        <v>0</v>
      </c>
    </row>
    <row s="5851" customFormat="1" customHeight="1" ht="15" hidden="1">
      <c r="C12" s="785"/>
      <c r="U12" s="533"/>
      <c r="V12" s="530">
        <v>0</v>
      </c>
    </row>
    <row customHeight="1" ht="33.75" hidden="1">
      <c r="A13" s="618"/>
      <c r="B13" s="2510"/>
      <c r="C13" s="2511" t="s">
        <v>106</v>
      </c>
      <c r="D13" s="802" t="str">
        <f>B13&amp;".1"</f>
        <v>.1</v>
      </c>
      <c r="E13" s="803" t="s">
        <v>957</v>
      </c>
      <c r="F13" s="804" t="s">
        <v>316</v>
      </c>
      <c r="G13" s="810" t="s">
        <v>28</v>
      </c>
      <c r="H13" s="514" t="s">
        <v>28</v>
      </c>
      <c r="I13" s="810" t="s">
        <v>28</v>
      </c>
      <c r="J13" s="514" t="s">
        <v>28</v>
      </c>
      <c r="K13" s="402" t="s">
        <v>958</v>
      </c>
      <c r="V13" s="618">
        <v>0</v>
      </c>
    </row>
    <row customHeight="1" ht="15" hidden="1">
      <c r="B14" s="2510"/>
      <c r="C14" s="2511"/>
      <c r="D14" s="802" t="str">
        <f>B13&amp;".2"</f>
        <v>.2</v>
      </c>
      <c r="E14" s="803" t="s">
        <v>959</v>
      </c>
      <c r="F14" s="804" t="s">
        <v>316</v>
      </c>
      <c r="G14" s="1845" t="s">
        <v>28</v>
      </c>
      <c r="H14" s="514" t="s">
        <v>28</v>
      </c>
      <c r="I14" s="1845" t="s">
        <v>28</v>
      </c>
      <c r="J14" s="514" t="s">
        <v>28</v>
      </c>
      <c r="K14" s="402" t="s">
        <v>960</v>
      </c>
      <c r="V14" s="618">
        <v>0</v>
      </c>
    </row>
    <row s="5851" customFormat="1" customHeight="1" ht="15" hidden="1">
      <c r="C15" s="785"/>
      <c r="U15" s="533"/>
      <c r="V15" s="530">
        <v>0</v>
      </c>
    </row>
    <row s="5851" customFormat="1" customHeight="1" ht="15" hidden="1">
      <c r="C16" s="785"/>
      <c r="U16" s="533"/>
      <c r="V16" s="530">
        <v>0</v>
      </c>
    </row>
    <row s="5851" customFormat="1" customHeight="1" ht="15" hidden="1">
      <c r="C17" s="785"/>
      <c r="U17" s="533"/>
      <c r="V17" s="530">
        <v>0</v>
      </c>
    </row>
    <row s="5851" customFormat="1" customHeight="1" ht="15" hidden="1">
      <c r="C18" s="785"/>
      <c r="U18" s="533"/>
      <c r="V18" s="530">
        <v>0</v>
      </c>
    </row>
    <row s="5851" customFormat="1" customHeight="1" ht="15" hidden="1">
      <c r="C19" s="785"/>
      <c r="U19" s="533"/>
      <c r="V19" s="530">
        <v>0</v>
      </c>
    </row>
    <row s="585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772" customFormat="1" customHeight="1" ht="1.05">
      <c r="A25" s="872"/>
      <c r="C25" s="289"/>
      <c r="D25" s="622"/>
      <c r="E25" s="622"/>
      <c r="F25" s="622"/>
      <c r="G25" s="650"/>
      <c r="H25" s="865"/>
      <c r="I25" s="650" t="s">
        <v>124</v>
      </c>
      <c r="J25" s="865"/>
      <c r="K25" s="530"/>
      <c r="U25" s="788"/>
      <c r="V25" s="871">
        <v>1</v>
      </c>
    </row>
    <row customHeight="1" ht="15.75">
      <c r="C26" s="289"/>
      <c r="D26" s="824"/>
      <c r="E26" s="2480" t="s">
        <v>113</v>
      </c>
      <c r="F26" s="2481"/>
      <c r="G26" s="2508" t="str">
        <f>IF(G25="","",INDEX(DIFFERENTIATION_UNMERGE_VD,MATCH(G25,DIFFERENTIATION_ID_DIFF,0)))</f>
        <v/>
      </c>
      <c r="H26" s="2509"/>
      <c r="I26" s="2508">
        <f>IF(I25="","",INDEX(DIFFERENTIATION_UNMERGE_VD,MATCH(I25,DIFFERENTIATION_ID_DIFF,0)))</f>
        <v>0</v>
      </c>
      <c r="J26" s="2509"/>
      <c r="K26" s="2288" t="s">
        <v>311</v>
      </c>
      <c r="V26" s="618">
        <v>15</v>
      </c>
    </row>
    <row s="5772" customFormat="1" customHeight="1" ht="15.75">
      <c r="A27" s="872"/>
      <c r="C27" s="289"/>
      <c r="D27" s="824"/>
      <c r="E27" s="2480" t="s">
        <v>575</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772" customFormat="1" customHeight="1" ht="15.75">
      <c r="A28" s="872"/>
      <c r="C28" s="289"/>
      <c r="D28" s="824"/>
      <c r="E28" s="2480" t="s">
        <v>576</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772" customFormat="1" customHeight="1" ht="15.75">
      <c r="A29" s="872"/>
      <c r="C29" s="289"/>
      <c r="D29" s="2482" t="s">
        <v>310</v>
      </c>
      <c r="E29" s="2483"/>
      <c r="F29" s="2483"/>
      <c r="G29" s="1000"/>
      <c r="H29" s="1000"/>
      <c r="I29" s="1000"/>
      <c r="J29" s="1001"/>
      <c r="K29" s="2308"/>
      <c r="U29" s="788"/>
      <c r="V29" s="871">
        <v>15</v>
      </c>
    </row>
    <row customHeight="1" ht="35.699999999999996">
      <c r="C30" s="289"/>
      <c r="D30" s="874" t="s">
        <v>90</v>
      </c>
      <c r="E30" s="873" t="s">
        <v>312</v>
      </c>
      <c r="F30" s="873" t="s">
        <v>577</v>
      </c>
      <c r="G30" s="921" t="s">
        <v>313</v>
      </c>
      <c r="H30" s="920" t="s">
        <v>400</v>
      </c>
      <c r="I30" s="797" t="s">
        <v>313</v>
      </c>
      <c r="J30" s="578" t="s">
        <v>400</v>
      </c>
      <c r="K30" s="2314"/>
      <c r="V30" s="618">
        <v>34</v>
      </c>
    </row>
    <row customHeight="1" ht="15" hidden="1">
      <c r="C31" s="289"/>
      <c r="D31" s="706"/>
      <c r="E31" s="706"/>
      <c r="F31" s="706"/>
      <c r="G31" s="772"/>
      <c r="H31" s="772"/>
      <c r="I31" s="772"/>
      <c r="J31" s="772"/>
      <c r="K31" s="402"/>
      <c r="V31" s="618">
        <v>0</v>
      </c>
    </row>
    <row customHeight="1" ht="24">
      <c r="A32" s="618"/>
      <c r="B32" s="618" t="s">
        <v>961</v>
      </c>
      <c r="C32" s="639"/>
      <c r="D32" s="805">
        <v>1</v>
      </c>
      <c r="E32" s="806" t="s">
        <v>962</v>
      </c>
      <c r="F32" s="804" t="s">
        <v>316</v>
      </c>
      <c r="G32" s="926" t="s">
        <v>316</v>
      </c>
      <c r="H32" s="926" t="s">
        <v>316</v>
      </c>
      <c r="I32" s="804" t="s">
        <v>316</v>
      </c>
      <c r="J32" s="804" t="s">
        <v>316</v>
      </c>
      <c r="K32" s="402"/>
      <c r="V32" s="618">
        <v>23</v>
      </c>
    </row>
    <row customHeight="1" ht="11.549999999999999">
      <c r="A33" s="618"/>
      <c r="C33" s="618"/>
      <c r="D33" s="460"/>
      <c r="E33" s="693" t="s">
        <v>597</v>
      </c>
      <c r="F33" s="685"/>
      <c r="G33" s="685"/>
      <c r="H33" s="685"/>
      <c r="I33" s="685"/>
      <c r="J33" s="685"/>
      <c r="K33" s="686"/>
      <c r="U33" s="618"/>
      <c r="V33" s="618">
        <v>11</v>
      </c>
    </row>
    <row customHeight="1" ht="24">
      <c r="A34" s="618"/>
      <c r="B34" s="694" t="s">
        <v>647</v>
      </c>
      <c r="C34" s="639"/>
      <c r="D34" s="805">
        <v>2</v>
      </c>
      <c r="E34" s="806" t="s">
        <v>963</v>
      </c>
      <c r="F34" s="933" t="s">
        <v>316</v>
      </c>
      <c r="G34" s="933" t="s">
        <v>316</v>
      </c>
      <c r="H34" s="933" t="s">
        <v>316</v>
      </c>
      <c r="I34" s="804"/>
      <c r="J34" s="804"/>
      <c r="K34" s="402"/>
      <c r="V34" s="618">
        <v>23</v>
      </c>
    </row>
    <row customHeight="1" ht="11.549999999999999">
      <c r="A35" s="618"/>
      <c r="C35" s="618"/>
      <c r="D35" s="460"/>
      <c r="E35" s="693" t="s">
        <v>964</v>
      </c>
      <c r="F35" s="685"/>
      <c r="G35" s="807"/>
      <c r="H35" s="685"/>
      <c r="I35" s="807"/>
      <c r="J35" s="685"/>
      <c r="K35" s="686"/>
      <c r="U35" s="618"/>
      <c r="V35" s="618">
        <v>11</v>
      </c>
    </row>
    <row customHeight="1" ht="71.25">
      <c r="A36" s="618"/>
      <c r="B36" s="618" t="s">
        <v>965</v>
      </c>
      <c r="C36" s="639"/>
      <c r="D36" s="805">
        <v>3</v>
      </c>
      <c r="E36" s="806" t="s">
        <v>966</v>
      </c>
      <c r="F36" s="808" t="s">
        <v>316</v>
      </c>
      <c r="G36" s="927" t="s">
        <v>967</v>
      </c>
      <c r="H36" s="926" t="s">
        <v>316</v>
      </c>
      <c r="I36" s="637" t="s">
        <v>967</v>
      </c>
      <c r="J36" s="804" t="s">
        <v>316</v>
      </c>
      <c r="K36" s="402" t="s">
        <v>968</v>
      </c>
      <c r="V36" s="618">
        <v>68</v>
      </c>
    </row>
    <row customHeight="1" ht="11.549999999999999">
      <c r="A37" s="618"/>
      <c r="C37" s="618"/>
      <c r="D37" s="460"/>
      <c r="E37" s="693" t="s">
        <v>969</v>
      </c>
      <c r="F37" s="685"/>
      <c r="G37" s="807"/>
      <c r="H37" s="807"/>
      <c r="I37" s="807"/>
      <c r="J37" s="807"/>
      <c r="K37" s="686"/>
      <c r="U37" s="618"/>
      <c r="V37" s="618">
        <v>11</v>
      </c>
    </row>
    <row customHeight="1" ht="71.25">
      <c r="A38" s="618"/>
      <c r="B38" s="618" t="s">
        <v>970</v>
      </c>
      <c r="C38" s="639"/>
      <c r="D38" s="805">
        <v>4</v>
      </c>
      <c r="E38" s="806" t="s">
        <v>971</v>
      </c>
      <c r="F38" s="808" t="s">
        <v>316</v>
      </c>
      <c r="G38" s="927" t="s">
        <v>967</v>
      </c>
      <c r="H38" s="928" t="s">
        <v>316</v>
      </c>
      <c r="I38" s="637" t="s">
        <v>967</v>
      </c>
      <c r="J38" s="634" t="s">
        <v>316</v>
      </c>
      <c r="K38" s="792" t="s">
        <v>972</v>
      </c>
      <c r="V38" s="618">
        <v>68</v>
      </c>
    </row>
    <row customHeight="1" ht="11.549999999999999">
      <c r="A39" s="618"/>
      <c r="C39" s="618"/>
      <c r="D39" s="460"/>
      <c r="E39" s="693" t="s">
        <v>973</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CA394-B758-C4C8-17DA-B9BC002ED36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653" width="6.7109375" hidden="1" customWidth="1"/>
    <col min="4" max="4" style="5851" width="6.7109375" hidden="1" customWidth="1"/>
    <col min="5" max="5" style="5772" width="3.00390625" customWidth="1"/>
    <col min="6" max="6" style="5772" width="6.00390625" customWidth="1"/>
    <col min="7" max="7" style="5772" width="37.00390625" customWidth="1"/>
    <col min="8" max="8" style="5772" width="16.00390625" customWidth="1"/>
    <col min="9" max="10" style="5772" width="19.00390625" customWidth="1"/>
    <col min="11" max="11" style="5772" width="24.00390625" customWidth="1"/>
    <col min="12" max="13" style="5772" width="25.00390625" customWidth="1"/>
    <col min="14" max="16" style="5772" width="17.00390625" customWidth="1"/>
    <col min="17" max="24" style="5772" width="19.00390625" customWidth="1"/>
    <col min="25" max="25" style="5772" width="7.00390625" customWidth="1"/>
    <col min="26" max="26" style="5772" width="3.00390625" customWidth="1"/>
    <col min="27" max="27" style="5772" width="6.00390625" customWidth="1"/>
    <col min="28" max="28" style="5772" width="34.00390625" customWidth="1"/>
    <col min="29" max="30" style="5772" width="8.00390625" customWidth="1"/>
    <col min="31" max="31" style="5772" width="9.140625" hidden="1"/>
  </cols>
  <sheetData>
    <row s="5851" customFormat="1" customHeight="1" ht="10.5" hidden="1">
      <c r="A1" s="1008"/>
      <c r="B1" s="1008"/>
      <c r="C1" s="1008"/>
      <c r="E1" s="650"/>
      <c r="H1" s="1273"/>
      <c r="AE1" s="530" t="s">
        <v>14</v>
      </c>
    </row>
    <row customHeight="1" ht="10.5" hidden="1">
      <c r="AE2" s="871">
        <v>0</v>
      </c>
    </row>
    <row s="5736" customFormat="1" customHeight="1" ht="10.5" hidden="1">
      <c r="A3" s="1008"/>
      <c r="B3" s="1008"/>
      <c r="C3" s="1008"/>
      <c r="D3" s="530"/>
      <c r="E3" s="475"/>
      <c r="G3" s="1745" t="s">
        <v>974</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772"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310</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974</v>
      </c>
      <c r="H9" s="2288" t="s">
        <v>975</v>
      </c>
      <c r="I9" s="2240" t="s">
        <v>976</v>
      </c>
      <c r="J9" s="2240" t="s">
        <v>977</v>
      </c>
      <c r="K9" s="2240" t="s">
        <v>978</v>
      </c>
      <c r="L9" s="2240" t="s">
        <v>979</v>
      </c>
      <c r="M9" s="2240" t="s">
        <v>980</v>
      </c>
      <c r="N9" s="2322" t="s">
        <v>981</v>
      </c>
      <c r="O9" s="2322"/>
      <c r="P9" s="2322"/>
      <c r="Q9" s="2512" t="s">
        <v>982</v>
      </c>
      <c r="R9" s="2513"/>
      <c r="S9" s="2513"/>
      <c r="T9" s="2514"/>
      <c r="U9" s="2512" t="s">
        <v>983</v>
      </c>
      <c r="V9" s="2513"/>
      <c r="W9" s="2513"/>
      <c r="X9" s="2514"/>
      <c r="Y9" s="2214" t="s">
        <v>984</v>
      </c>
      <c r="Z9" s="2215"/>
      <c r="AA9" s="2215"/>
      <c r="AB9" s="2216"/>
      <c r="AE9" s="871">
        <v>41</v>
      </c>
    </row>
    <row customHeight="1" ht="43.050000000000004">
      <c r="A10" s="1018"/>
      <c r="B10" s="1018"/>
      <c r="C10" s="1018"/>
      <c r="F10" s="2288"/>
      <c r="G10" s="2288"/>
      <c r="H10" s="2345"/>
      <c r="I10" s="2288"/>
      <c r="J10" s="2288"/>
      <c r="K10" s="2288"/>
      <c r="L10" s="2288"/>
      <c r="M10" s="2288"/>
      <c r="N10" s="1016" t="s">
        <v>985</v>
      </c>
      <c r="O10" s="1016" t="s">
        <v>986</v>
      </c>
      <c r="P10" s="1017" t="s">
        <v>987</v>
      </c>
      <c r="Q10" s="1028" t="s">
        <v>91</v>
      </c>
      <c r="R10" s="1028" t="s">
        <v>988</v>
      </c>
      <c r="S10" s="1028" t="s">
        <v>989</v>
      </c>
      <c r="T10" s="1029" t="s">
        <v>990</v>
      </c>
      <c r="U10" s="1028" t="s">
        <v>91</v>
      </c>
      <c r="V10" s="1028" t="s">
        <v>991</v>
      </c>
      <c r="W10" s="1028" t="s">
        <v>989</v>
      </c>
      <c r="X10" s="1029" t="s">
        <v>990</v>
      </c>
      <c r="Y10" s="414" t="s">
        <v>992</v>
      </c>
      <c r="Z10" s="2214" t="s">
        <v>90</v>
      </c>
      <c r="AA10" s="2216"/>
      <c r="AB10" s="1162" t="s">
        <v>993</v>
      </c>
      <c r="AE10" s="871">
        <v>41</v>
      </c>
    </row>
    <row s="5852" customFormat="1" customHeight="1" ht="5.25" hidden="1">
      <c r="A11" s="1165"/>
      <c r="B11" s="1165"/>
      <c r="C11" s="1165"/>
      <c r="E11" s="1163"/>
      <c r="F11" s="2519" t="s">
        <v>386</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994</v>
      </c>
      <c r="AE11" s="624">
        <v>0</v>
      </c>
    </row>
    <row s="585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852"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5F6C5-24E2-99EB-8D02-853BAEA4600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653" width="4.140625" hidden="1" customWidth="1"/>
    <col min="4" max="4" style="5851" width="4.140625" hidden="1" customWidth="1"/>
    <col min="5" max="5" style="5772" width="3.00390625" customWidth="1"/>
    <col min="6" max="6" style="5772" width="14.00390625" customWidth="1"/>
    <col min="7" max="7" style="5772" width="3.00390625" customWidth="1"/>
    <col min="8" max="8" style="5772" width="7.00390625" customWidth="1"/>
    <col min="9" max="10" style="5772" width="16.00390625" customWidth="1"/>
    <col min="11" max="11" style="5772" width="25.00390625" customWidth="1"/>
    <col min="12" max="12" style="5772" width="7.00390625" customWidth="1"/>
    <col min="13" max="13" style="5772" width="15.00390625" customWidth="1"/>
    <col min="14" max="14" style="5772" width="3.00390625" customWidth="1"/>
    <col min="15" max="15" style="5772" width="4.00390625" customWidth="1"/>
    <col min="16" max="16" style="5772" width="8.00390625" customWidth="1"/>
    <col min="17" max="17" style="5772" width="21.00390625" customWidth="1"/>
    <col min="18" max="18" style="5772" width="14.00390625" customWidth="1"/>
    <col min="19" max="20" style="5772" width="17.00390625" customWidth="1"/>
    <col min="21" max="21" style="5772" width="9.00390625" customWidth="1"/>
    <col min="22" max="22" style="5772" width="12.00390625" customWidth="1"/>
    <col min="23" max="23" style="5772" width="9.00390625" customWidth="1"/>
    <col min="24" max="24" style="5772" width="21.00390625" customWidth="1"/>
    <col min="25" max="25" style="5772" width="12.00390625" customWidth="1"/>
    <col min="26" max="26" style="5772" width="3.00390625" customWidth="1"/>
    <col min="27" max="27" style="5772" width="6.00390625" customWidth="1"/>
    <col min="28" max="28" style="5772" width="38.00390625" customWidth="1"/>
    <col min="29" max="29" style="5772" width="15.00390625" customWidth="1"/>
    <col min="30" max="30" style="5772" width="37.57421875" hidden="1" customWidth="1"/>
    <col min="31" max="31" style="5772" width="15.7109375" hidden="1" customWidth="1"/>
    <col min="32" max="34" style="5772" width="16.00390625" customWidth="1"/>
    <col min="35" max="37" style="5772" width="16.7109375" hidden="1" customWidth="1"/>
    <col min="38" max="58" style="5772" width="8.00390625" customWidth="1"/>
    <col min="59" max="59" style="5772" width="9.140625" hidden="1"/>
  </cols>
  <sheetData>
    <row s="5851" customFormat="1" customHeight="1" ht="10.5" hidden="1">
      <c r="A1" s="1008"/>
      <c r="B1" s="1008"/>
      <c r="C1" s="1008"/>
      <c r="E1" s="650"/>
      <c r="H1" s="1273"/>
      <c r="L1" s="1241"/>
      <c r="M1" s="1241"/>
      <c r="AD1" s="1241"/>
      <c r="AH1" s="1260"/>
      <c r="AI1" s="1253"/>
      <c r="BG1" s="530" t="s">
        <v>14</v>
      </c>
    </row>
    <row customHeight="1" ht="10.5" hidden="1">
      <c r="BG2" s="871">
        <v>0</v>
      </c>
    </row>
    <row s="573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310</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996</v>
      </c>
      <c r="G9" s="2522" t="s">
        <v>997</v>
      </c>
      <c r="H9" s="2523"/>
      <c r="I9" s="2240" t="s">
        <v>998</v>
      </c>
      <c r="J9" s="2240"/>
      <c r="K9" s="2240" t="s">
        <v>999</v>
      </c>
      <c r="L9" s="2240"/>
      <c r="M9" s="2240"/>
      <c r="N9" s="2240"/>
      <c r="O9" s="2240"/>
      <c r="P9" s="2240"/>
      <c r="Q9" s="2240"/>
      <c r="R9" s="2240"/>
      <c r="S9" s="2240"/>
      <c r="T9" s="2240"/>
      <c r="U9" s="2240"/>
      <c r="V9" s="2240"/>
      <c r="W9" s="2240"/>
      <c r="X9" s="2240"/>
      <c r="Y9" s="2240"/>
      <c r="Z9" s="2305" t="s">
        <v>1000</v>
      </c>
      <c r="AA9" s="2306"/>
      <c r="AB9" s="2240" t="s">
        <v>1001</v>
      </c>
      <c r="AC9" s="2240"/>
      <c r="AD9" s="2240"/>
      <c r="AE9" s="2240"/>
      <c r="AF9" s="2288" t="s">
        <v>1002</v>
      </c>
      <c r="AG9" s="2240" t="s">
        <v>1003</v>
      </c>
      <c r="AH9" s="2240"/>
      <c r="AI9" s="2288" t="s">
        <v>1004</v>
      </c>
      <c r="AJ9" s="2240" t="s">
        <v>1005</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1006</v>
      </c>
      <c r="L10" s="2214" t="s">
        <v>1007</v>
      </c>
      <c r="M10" s="2216"/>
      <c r="N10" s="2240" t="s">
        <v>1008</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772" customFormat="1" customHeight="1" ht="25.2">
      <c r="A11" s="1242"/>
      <c r="B11" s="1242"/>
      <c r="C11" s="1242"/>
      <c r="D11" s="1241"/>
      <c r="E11" s="1243"/>
      <c r="F11" s="2521"/>
      <c r="G11" s="2524"/>
      <c r="H11" s="2525"/>
      <c r="I11" s="2240"/>
      <c r="J11" s="2240"/>
      <c r="K11" s="2240"/>
      <c r="L11" s="2288" t="s">
        <v>1009</v>
      </c>
      <c r="M11" s="2288" t="s">
        <v>1010</v>
      </c>
      <c r="N11" s="2240" t="s">
        <v>1011</v>
      </c>
      <c r="O11" s="2240"/>
      <c r="P11" s="2531" t="s">
        <v>992</v>
      </c>
      <c r="Q11" s="2531" t="s">
        <v>1012</v>
      </c>
      <c r="R11" s="2531" t="s">
        <v>1013</v>
      </c>
      <c r="S11" s="2531" t="s">
        <v>1014</v>
      </c>
      <c r="T11" s="2531"/>
      <c r="U11" s="2531"/>
      <c r="V11" s="2531"/>
      <c r="W11" s="2531"/>
      <c r="X11" s="2531"/>
      <c r="Y11" s="2531"/>
      <c r="Z11" s="2307"/>
      <c r="AA11" s="2308"/>
      <c r="AB11" s="2240" t="s">
        <v>1015</v>
      </c>
      <c r="AC11" s="2240"/>
      <c r="AD11" s="2214" t="s">
        <v>1016</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1017</v>
      </c>
      <c r="K12" s="2240"/>
      <c r="L12" s="2345"/>
      <c r="M12" s="2345"/>
      <c r="N12" s="2240"/>
      <c r="O12" s="2240"/>
      <c r="P12" s="2531"/>
      <c r="Q12" s="2531"/>
      <c r="R12" s="2531"/>
      <c r="S12" s="1247" t="s">
        <v>88</v>
      </c>
      <c r="T12" s="1247" t="s">
        <v>89</v>
      </c>
      <c r="U12" s="1247" t="s">
        <v>87</v>
      </c>
      <c r="V12" s="1247" t="s">
        <v>1018</v>
      </c>
      <c r="W12" s="1247" t="s">
        <v>87</v>
      </c>
      <c r="X12" s="1247" t="s">
        <v>1019</v>
      </c>
      <c r="Y12" s="1247" t="s">
        <v>1020</v>
      </c>
      <c r="Z12" s="2313"/>
      <c r="AA12" s="2314"/>
      <c r="AB12" s="1254" t="s">
        <v>1021</v>
      </c>
      <c r="AC12" s="1254" t="s">
        <v>1022</v>
      </c>
      <c r="AD12" s="1254" t="s">
        <v>1021</v>
      </c>
      <c r="AE12" s="1254" t="s">
        <v>1022</v>
      </c>
      <c r="AF12" s="2345"/>
      <c r="AG12" s="1267" t="s">
        <v>1023</v>
      </c>
      <c r="AH12" s="1267" t="s">
        <v>1024</v>
      </c>
      <c r="AI12" s="2345"/>
      <c r="AJ12" s="1267" t="s">
        <v>1023</v>
      </c>
      <c r="AK12" s="1267" t="s">
        <v>1024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52495-7887-E2CA-4658-F4354175A96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653" width="4.140625" hidden="1" customWidth="1"/>
    <col min="4" max="4" style="5851" width="4.140625" hidden="1" customWidth="1"/>
    <col min="5" max="5" style="5772" width="3.00390625" customWidth="1"/>
    <col min="6" max="6" style="5772" width="6.00390625" customWidth="1"/>
    <col min="7" max="7" style="5772" width="60.00390625" customWidth="1"/>
    <col min="8" max="9" style="5772" width="21.7109375" hidden="1" customWidth="1"/>
    <col min="10" max="10" style="5772" width="0.140625" customWidth="1"/>
    <col min="11" max="11" style="5772" width="1.00390625" customWidth="1"/>
    <col min="12" max="22" style="5772" width="8.00390625" customWidth="1"/>
    <col min="23" max="23" style="5772" width="9.140625" hidden="1"/>
  </cols>
  <sheetData>
    <row s="5851" customFormat="1" customHeight="1" ht="10.5" hidden="1">
      <c r="A1" s="1279"/>
      <c r="B1" s="1279"/>
      <c r="C1" s="1279"/>
      <c r="E1" s="650"/>
      <c r="W1" s="1273" t="s">
        <v>14</v>
      </c>
    </row>
    <row customHeight="1" ht="10.5" hidden="1">
      <c r="W2" s="1268">
        <v>0</v>
      </c>
    </row>
    <row s="573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85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310</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1026</v>
      </c>
      <c r="H10" s="2539" t="s">
        <v>1027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1029</v>
      </c>
      <c r="G14" s="2534" t="s">
        <v>1030</v>
      </c>
      <c r="H14" s="2534"/>
      <c r="I14" s="2534"/>
      <c r="J14" s="2534"/>
      <c r="K14" s="1347"/>
      <c r="W14" s="1268">
        <v>11</v>
      </c>
    </row>
    <row customHeight="1" ht="11.549999999999999">
      <c r="F15" s="1343">
        <v>1</v>
      </c>
      <c r="G15" s="803" t="s">
        <v>1031</v>
      </c>
      <c r="H15" s="1349">
        <f>SUM(I15:J15)</f>
        <v>0</v>
      </c>
      <c r="I15" s="1349">
        <f>SUM(I16:I27)</f>
        <v>0</v>
      </c>
      <c r="J15" s="1338"/>
      <c r="K15" s="1347"/>
      <c r="W15" s="1268">
        <v>11</v>
      </c>
    </row>
    <row customHeight="1" ht="24">
      <c r="F16" s="1343" t="s">
        <v>1032</v>
      </c>
      <c r="G16" s="1350" t="s">
        <v>1033</v>
      </c>
      <c r="H16" s="1349">
        <f>SUM(I16:J16)</f>
        <v>0</v>
      </c>
      <c r="I16" s="1348"/>
      <c r="J16" s="1338"/>
      <c r="K16" s="1347"/>
      <c r="W16" s="1268">
        <v>23</v>
      </c>
    </row>
    <row customHeight="1" ht="24">
      <c r="F17" s="1343" t="s">
        <v>1034</v>
      </c>
      <c r="G17" s="1350" t="s">
        <v>1035</v>
      </c>
      <c r="H17" s="1349">
        <f>SUM(I17:J17)</f>
        <v>0</v>
      </c>
      <c r="I17" s="1348"/>
      <c r="J17" s="1338"/>
      <c r="K17" s="1347"/>
      <c r="W17" s="1268">
        <v>23</v>
      </c>
    </row>
    <row customHeight="1" ht="35.699999999999996">
      <c r="F18" s="1343" t="s">
        <v>1036</v>
      </c>
      <c r="G18" s="1350" t="s">
        <v>1037</v>
      </c>
      <c r="H18" s="1349">
        <f>SUM(I18:J18)</f>
        <v>0</v>
      </c>
      <c r="I18" s="1348"/>
      <c r="J18" s="1338"/>
      <c r="K18" s="1347"/>
      <c r="W18" s="1268">
        <v>34</v>
      </c>
    </row>
    <row customHeight="1" ht="35.699999999999996">
      <c r="F19" s="1343" t="s">
        <v>1038</v>
      </c>
      <c r="G19" s="1350" t="s">
        <v>1039</v>
      </c>
      <c r="H19" s="1349">
        <f>SUM(I19:J19)</f>
        <v>0</v>
      </c>
      <c r="I19" s="1348"/>
      <c r="J19" s="1338"/>
      <c r="K19" s="1347"/>
      <c r="W19" s="1268">
        <v>34</v>
      </c>
    </row>
    <row customHeight="1" ht="48.29999999999999">
      <c r="F20" s="1343" t="s">
        <v>1040</v>
      </c>
      <c r="G20" s="1350" t="s">
        <v>1041</v>
      </c>
      <c r="H20" s="1349">
        <f>SUM(I20:J20)</f>
        <v>0</v>
      </c>
      <c r="I20" s="1348"/>
      <c r="J20" s="1338"/>
      <c r="K20" s="1347"/>
      <c r="W20" s="1268">
        <v>46</v>
      </c>
    </row>
    <row customHeight="1" ht="35.699999999999996">
      <c r="F21" s="1343" t="s">
        <v>1042</v>
      </c>
      <c r="G21" s="1350" t="s">
        <v>1043</v>
      </c>
      <c r="H21" s="1349">
        <f>SUM(I21:J21)</f>
        <v>0</v>
      </c>
      <c r="I21" s="1348"/>
      <c r="J21" s="1338"/>
      <c r="K21" s="1347"/>
      <c r="W21" s="1268">
        <v>34</v>
      </c>
    </row>
    <row customHeight="1" ht="35.699999999999996">
      <c r="F22" s="1343" t="s">
        <v>1044</v>
      </c>
      <c r="G22" s="1350" t="s">
        <v>1045</v>
      </c>
      <c r="H22" s="1349">
        <f>SUM(I22:J22)</f>
        <v>0</v>
      </c>
      <c r="I22" s="1348"/>
      <c r="J22" s="1338"/>
      <c r="K22" s="1347"/>
      <c r="W22" s="1268">
        <v>34</v>
      </c>
    </row>
    <row customHeight="1" ht="24">
      <c r="F23" s="1343" t="s">
        <v>1046</v>
      </c>
      <c r="G23" s="1350" t="s">
        <v>1047</v>
      </c>
      <c r="H23" s="1349">
        <f>SUM(I23:J23)</f>
        <v>0</v>
      </c>
      <c r="I23" s="1348"/>
      <c r="J23" s="1338"/>
      <c r="K23" s="1347"/>
      <c r="W23" s="1268">
        <v>23</v>
      </c>
    </row>
    <row customHeight="1" ht="24">
      <c r="F24" s="1343" t="s">
        <v>1048</v>
      </c>
      <c r="G24" s="1350" t="s">
        <v>1049</v>
      </c>
      <c r="H24" s="1349">
        <f>SUM(I24:J24)</f>
        <v>0</v>
      </c>
      <c r="I24" s="1348"/>
      <c r="J24" s="1338"/>
      <c r="K24" s="1347"/>
      <c r="W24" s="1268">
        <v>23</v>
      </c>
    </row>
    <row customHeight="1" ht="35.699999999999996">
      <c r="F25" s="1343" t="s">
        <v>1050</v>
      </c>
      <c r="G25" s="1350" t="s">
        <v>1051</v>
      </c>
      <c r="H25" s="1349">
        <f>SUM(I25:J25)</f>
        <v>0</v>
      </c>
      <c r="I25" s="1348"/>
      <c r="J25" s="1338"/>
      <c r="K25" s="1347"/>
      <c r="W25" s="1268">
        <v>34</v>
      </c>
    </row>
    <row customHeight="1" ht="35.699999999999996">
      <c r="F26" s="1343" t="s">
        <v>1052</v>
      </c>
      <c r="G26" s="1350" t="s">
        <v>1053</v>
      </c>
      <c r="H26" s="1349">
        <f>SUM(I26:J26)</f>
        <v>0</v>
      </c>
      <c r="I26" s="1348"/>
      <c r="J26" s="1338"/>
      <c r="K26" s="1347"/>
      <c r="W26" s="1268">
        <v>34</v>
      </c>
    </row>
    <row customHeight="1" ht="11.549999999999999">
      <c r="F27" s="1343" t="s">
        <v>1054</v>
      </c>
      <c r="G27" s="1350" t="s">
        <v>1055</v>
      </c>
      <c r="H27" s="1349">
        <f>SUM(I27:J27)</f>
        <v>0</v>
      </c>
      <c r="I27" s="1348"/>
      <c r="J27" s="1338"/>
      <c r="K27" s="1347"/>
      <c r="W27" s="1268">
        <v>11</v>
      </c>
    </row>
    <row customHeight="1" ht="11.549999999999999">
      <c r="F28" s="1343">
        <v>2</v>
      </c>
      <c r="G28" s="803" t="s">
        <v>1056</v>
      </c>
      <c r="H28" s="1349">
        <f>SUM(I28:J28)</f>
        <v>0</v>
      </c>
      <c r="I28" s="1349">
        <f>SUM(I29:I31)</f>
        <v>0</v>
      </c>
      <c r="J28" s="1338"/>
      <c r="K28" s="1347"/>
      <c r="W28" s="1268">
        <v>11</v>
      </c>
    </row>
    <row customHeight="1" ht="11.549999999999999">
      <c r="F29" s="1343" t="s">
        <v>719</v>
      </c>
      <c r="G29" s="1350" t="s">
        <v>1057</v>
      </c>
      <c r="H29" s="1349">
        <f>SUM(I29:J29)</f>
        <v>0</v>
      </c>
      <c r="I29" s="1348"/>
      <c r="J29" s="1338"/>
      <c r="K29" s="1347"/>
      <c r="W29" s="1268">
        <v>11</v>
      </c>
    </row>
    <row customHeight="1" ht="11.549999999999999">
      <c r="F30" s="1343" t="s">
        <v>317</v>
      </c>
      <c r="G30" s="1350" t="s">
        <v>1058</v>
      </c>
      <c r="H30" s="1349">
        <f>SUM(I30:J30)</f>
        <v>0</v>
      </c>
      <c r="I30" s="1348"/>
      <c r="J30" s="1338"/>
      <c r="K30" s="1347"/>
      <c r="W30" s="1268">
        <v>11</v>
      </c>
    </row>
    <row customHeight="1" ht="11.549999999999999">
      <c r="F31" s="1343" t="s">
        <v>320</v>
      </c>
      <c r="G31" s="1350" t="s">
        <v>1059</v>
      </c>
      <c r="H31" s="1349">
        <f>SUM(I31:J31)</f>
        <v>0</v>
      </c>
      <c r="I31" s="1348"/>
      <c r="J31" s="1338"/>
      <c r="K31" s="1347"/>
      <c r="W31" s="1268">
        <v>11</v>
      </c>
    </row>
    <row customHeight="1" ht="11.549999999999999">
      <c r="F32" s="1343">
        <v>3</v>
      </c>
      <c r="G32" s="803" t="s">
        <v>1060</v>
      </c>
      <c r="H32" s="1349">
        <f>SUM(I32:J32)</f>
        <v>0</v>
      </c>
      <c r="I32" s="1349">
        <f>SUM(I33:I34)</f>
        <v>0</v>
      </c>
      <c r="J32" s="1338"/>
      <c r="K32" s="1347"/>
      <c r="W32" s="1268">
        <v>11</v>
      </c>
    </row>
    <row customHeight="1" ht="48.29999999999999">
      <c r="F33" s="1343" t="s">
        <v>334</v>
      </c>
      <c r="G33" s="1350" t="s">
        <v>1061</v>
      </c>
      <c r="H33" s="1349">
        <f>SUM(I33:J33)</f>
        <v>0</v>
      </c>
      <c r="I33" s="1348"/>
      <c r="J33" s="1338"/>
      <c r="K33" s="1347"/>
      <c r="W33" s="1268">
        <v>46</v>
      </c>
    </row>
    <row customHeight="1" ht="11.549999999999999">
      <c r="F34" s="1343" t="s">
        <v>342</v>
      </c>
      <c r="G34" s="1350" t="s">
        <v>1062</v>
      </c>
      <c r="H34" s="1349">
        <f>SUM(I34:J34)</f>
        <v>0</v>
      </c>
      <c r="I34" s="1348"/>
      <c r="J34" s="1338"/>
      <c r="K34" s="1347"/>
      <c r="W34" s="1268">
        <v>11</v>
      </c>
    </row>
    <row customHeight="1" ht="11.549999999999999">
      <c r="F35" s="1343">
        <v>4</v>
      </c>
      <c r="G35" s="803" t="s">
        <v>1063</v>
      </c>
      <c r="H35" s="1349">
        <f>SUM(I35:J35)</f>
        <v>0</v>
      </c>
      <c r="I35" s="1348"/>
      <c r="J35" s="1338"/>
      <c r="K35" s="1347"/>
      <c r="W35" s="1268">
        <v>11</v>
      </c>
    </row>
    <row customHeight="1" ht="11.549999999999999">
      <c r="F36" s="1343"/>
      <c r="G36" s="806" t="s">
        <v>1064</v>
      </c>
      <c r="H36" s="1349">
        <f>SUM(I36:J36)</f>
        <v>0</v>
      </c>
      <c r="I36" s="1349">
        <f>SUM(I15,I28,I32,I35)</f>
        <v>0</v>
      </c>
      <c r="J36" s="1338"/>
      <c r="K36" s="1347"/>
      <c r="W36" s="1268">
        <v>11</v>
      </c>
    </row>
    <row customHeight="1" ht="29.25">
      <c r="F37" s="1344" t="s">
        <v>1065</v>
      </c>
      <c r="G37" s="2535" t="s">
        <v>1066</v>
      </c>
      <c r="H37" s="2535"/>
      <c r="I37" s="2535"/>
      <c r="J37" s="2535"/>
      <c r="K37" s="1347"/>
      <c r="W37" s="1268">
        <v>28</v>
      </c>
    </row>
    <row customHeight="1" ht="24">
      <c r="F38" s="1343" t="s">
        <v>117</v>
      </c>
      <c r="G38" s="803" t="s">
        <v>1067</v>
      </c>
      <c r="H38" s="1349">
        <f>SUM(I38:J38)</f>
        <v>0</v>
      </c>
      <c r="I38" s="1349">
        <f>SUM(I39,I44,I47)</f>
        <v>0</v>
      </c>
      <c r="J38" s="1338"/>
      <c r="K38" s="1347"/>
      <c r="W38" s="1268">
        <v>23</v>
      </c>
    </row>
    <row customHeight="1" ht="11.549999999999999">
      <c r="F39" s="1343" t="s">
        <v>1032</v>
      </c>
      <c r="G39" s="1350" t="s">
        <v>1031</v>
      </c>
      <c r="H39" s="1349">
        <f>SUM(I39:J39)</f>
        <v>0</v>
      </c>
      <c r="I39" s="1349">
        <f>SUM(I40:I43)</f>
        <v>0</v>
      </c>
      <c r="J39" s="1338"/>
      <c r="K39" s="1347"/>
      <c r="W39" s="1268">
        <v>11</v>
      </c>
    </row>
    <row customHeight="1" ht="24">
      <c r="F40" s="1343" t="s">
        <v>1068</v>
      </c>
      <c r="G40" s="1351" t="s">
        <v>1069</v>
      </c>
      <c r="H40" s="1349">
        <f>SUM(I40:J40)</f>
        <v>0</v>
      </c>
      <c r="I40" s="1348"/>
      <c r="J40" s="1338"/>
      <c r="K40" s="1347"/>
      <c r="W40" s="1268">
        <v>23</v>
      </c>
    </row>
    <row customHeight="1" ht="11.549999999999999">
      <c r="F41" s="1343" t="s">
        <v>1070</v>
      </c>
      <c r="G41" s="1351" t="s">
        <v>1071</v>
      </c>
      <c r="H41" s="1349">
        <f>SUM(I41:J41)</f>
        <v>0</v>
      </c>
      <c r="I41" s="1348"/>
      <c r="J41" s="1338"/>
      <c r="K41" s="1347"/>
      <c r="W41" s="1268">
        <v>11</v>
      </c>
    </row>
    <row customHeight="1" ht="11.549999999999999">
      <c r="F42" s="1343" t="s">
        <v>1072</v>
      </c>
      <c r="G42" s="1351" t="s">
        <v>1073</v>
      </c>
      <c r="H42" s="1349">
        <f>SUM(I42:J42)</f>
        <v>0</v>
      </c>
      <c r="I42" s="1348"/>
      <c r="J42" s="1338"/>
      <c r="K42" s="1347"/>
      <c r="W42" s="1268">
        <v>11</v>
      </c>
    </row>
    <row customHeight="1" ht="35.699999999999996">
      <c r="F43" s="1343" t="s">
        <v>1074</v>
      </c>
      <c r="G43" s="1351" t="s">
        <v>1075</v>
      </c>
      <c r="H43" s="1349">
        <f>SUM(I43:J43)</f>
        <v>0</v>
      </c>
      <c r="I43" s="1348"/>
      <c r="J43" s="1338"/>
      <c r="K43" s="1347"/>
      <c r="W43" s="1268">
        <v>34</v>
      </c>
    </row>
    <row customHeight="1" ht="11.549999999999999">
      <c r="F44" s="1343" t="s">
        <v>1034</v>
      </c>
      <c r="G44" s="1350" t="s">
        <v>1060</v>
      </c>
      <c r="H44" s="1349">
        <f>SUM(I44:J44)</f>
        <v>0</v>
      </c>
      <c r="I44" s="1349">
        <f>SUM(I45:I46)</f>
        <v>0</v>
      </c>
      <c r="J44" s="1338"/>
      <c r="K44" s="1347"/>
      <c r="W44" s="1268">
        <v>11</v>
      </c>
    </row>
    <row customHeight="1" ht="48.29999999999999">
      <c r="F45" s="1343" t="s">
        <v>1076</v>
      </c>
      <c r="G45" s="1351" t="s">
        <v>1061</v>
      </c>
      <c r="H45" s="1349">
        <f>SUM(I45:J45)</f>
        <v>0</v>
      </c>
      <c r="I45" s="1348"/>
      <c r="J45" s="1338"/>
      <c r="K45" s="1347"/>
      <c r="W45" s="1268">
        <v>46</v>
      </c>
    </row>
    <row customHeight="1" ht="11.549999999999999">
      <c r="F46" s="1343" t="s">
        <v>1077</v>
      </c>
      <c r="G46" s="1351" t="s">
        <v>1062</v>
      </c>
      <c r="H46" s="1349">
        <f>SUM(I46:J46)</f>
        <v>0</v>
      </c>
      <c r="I46" s="1348"/>
      <c r="J46" s="1338"/>
      <c r="K46" s="1347"/>
      <c r="W46" s="1268">
        <v>11</v>
      </c>
    </row>
    <row customHeight="1" ht="11.549999999999999">
      <c r="F47" s="1343" t="s">
        <v>1036</v>
      </c>
      <c r="G47" s="1350" t="s">
        <v>1078</v>
      </c>
      <c r="H47" s="1349">
        <f>SUM(I47:J47)</f>
        <v>0</v>
      </c>
      <c r="I47" s="1348"/>
      <c r="J47" s="1338"/>
      <c r="K47" s="1347"/>
      <c r="W47" s="1268">
        <v>11</v>
      </c>
    </row>
    <row customHeight="1" ht="24">
      <c r="F48" s="1343" t="s">
        <v>105</v>
      </c>
      <c r="G48" s="803" t="s">
        <v>1079</v>
      </c>
      <c r="H48" s="1349">
        <f>SUM(I48:J48)</f>
        <v>0</v>
      </c>
      <c r="I48" s="1349">
        <f>SUM(I49,I54,I57)</f>
        <v>0</v>
      </c>
      <c r="J48" s="1338"/>
      <c r="K48" s="1347"/>
      <c r="W48" s="1268">
        <v>23</v>
      </c>
    </row>
    <row customHeight="1" ht="11.549999999999999">
      <c r="F49" s="1343" t="s">
        <v>719</v>
      </c>
      <c r="G49" s="1350" t="s">
        <v>1031</v>
      </c>
      <c r="H49" s="1349">
        <f>SUM(I49:J49)</f>
        <v>0</v>
      </c>
      <c r="I49" s="1349">
        <f>SUM(I50:I53)</f>
        <v>0</v>
      </c>
      <c r="J49" s="1338"/>
      <c r="K49" s="1347"/>
      <c r="W49" s="1268">
        <v>11</v>
      </c>
    </row>
    <row customHeight="1" ht="24">
      <c r="F50" s="1343" t="s">
        <v>722</v>
      </c>
      <c r="G50" s="1351" t="s">
        <v>1069</v>
      </c>
      <c r="H50" s="1349">
        <f>SUM(I50:J50)</f>
        <v>0</v>
      </c>
      <c r="I50" s="1348"/>
      <c r="J50" s="1338"/>
      <c r="K50" s="1347"/>
      <c r="W50" s="1268">
        <v>23</v>
      </c>
    </row>
    <row customHeight="1" ht="11.549999999999999">
      <c r="F51" s="1343" t="s">
        <v>725</v>
      </c>
      <c r="G51" s="1351" t="s">
        <v>1071</v>
      </c>
      <c r="H51" s="1349">
        <f>SUM(I51:J51)</f>
        <v>0</v>
      </c>
      <c r="I51" s="1348"/>
      <c r="J51" s="1338"/>
      <c r="K51" s="1347"/>
      <c r="W51" s="1268">
        <v>11</v>
      </c>
    </row>
    <row customHeight="1" ht="11.549999999999999">
      <c r="F52" s="1343" t="s">
        <v>1080</v>
      </c>
      <c r="G52" s="1351" t="s">
        <v>1073</v>
      </c>
      <c r="H52" s="1349">
        <f>SUM(I52:J52)</f>
        <v>0</v>
      </c>
      <c r="I52" s="1348"/>
      <c r="J52" s="1338"/>
      <c r="K52" s="1347"/>
      <c r="W52" s="1268">
        <v>11</v>
      </c>
    </row>
    <row customHeight="1" ht="35.699999999999996">
      <c r="F53" s="1343" t="s">
        <v>1081</v>
      </c>
      <c r="G53" s="1351" t="s">
        <v>1075</v>
      </c>
      <c r="H53" s="1349">
        <f>SUM(I53:J53)</f>
        <v>0</v>
      </c>
      <c r="I53" s="1348"/>
      <c r="J53" s="1338"/>
      <c r="K53" s="1347"/>
      <c r="W53" s="1268">
        <v>34</v>
      </c>
    </row>
    <row customHeight="1" ht="11.549999999999999">
      <c r="F54" s="1343" t="s">
        <v>317</v>
      </c>
      <c r="G54" s="1350" t="s">
        <v>1060</v>
      </c>
      <c r="H54" s="1349">
        <f>SUM(I54:J54)</f>
        <v>0</v>
      </c>
      <c r="I54" s="1349">
        <f>SUM(I55:I56)</f>
        <v>0</v>
      </c>
      <c r="J54" s="1338"/>
      <c r="K54" s="1347"/>
      <c r="W54" s="1268">
        <v>11</v>
      </c>
    </row>
    <row customHeight="1" ht="48.29999999999999">
      <c r="F55" s="1343" t="s">
        <v>729</v>
      </c>
      <c r="G55" s="1351" t="s">
        <v>1061</v>
      </c>
      <c r="H55" s="1349">
        <f>SUM(I55:J55)</f>
        <v>0</v>
      </c>
      <c r="I55" s="1348"/>
      <c r="J55" s="1338"/>
      <c r="K55" s="1347"/>
      <c r="W55" s="1268">
        <v>46</v>
      </c>
    </row>
    <row customHeight="1" ht="11.549999999999999">
      <c r="F56" s="1343" t="s">
        <v>731</v>
      </c>
      <c r="G56" s="1351" t="s">
        <v>1062</v>
      </c>
      <c r="H56" s="1349">
        <f>SUM(I56:J56)</f>
        <v>0</v>
      </c>
      <c r="I56" s="1348"/>
      <c r="J56" s="1338"/>
      <c r="K56" s="1347"/>
      <c r="W56" s="1268">
        <v>11</v>
      </c>
    </row>
    <row customHeight="1" ht="11.549999999999999">
      <c r="F57" s="1343" t="s">
        <v>320</v>
      </c>
      <c r="G57" s="1350" t="s">
        <v>1078</v>
      </c>
      <c r="H57" s="1349">
        <f>SUM(I57:J57)</f>
        <v>0</v>
      </c>
      <c r="I57" s="1348"/>
      <c r="J57" s="1338"/>
      <c r="K57" s="1347"/>
      <c r="W57" s="1268">
        <v>11</v>
      </c>
    </row>
    <row customHeight="1" ht="11.549999999999999">
      <c r="F58" s="1343"/>
      <c r="G58" s="1352" t="s">
        <v>1064</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68A4E-AC58-3455-674D-E28FD912764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858" width="4.7109375" hidden="1" customWidth="1"/>
    <col min="2" max="2" style="7864" width="4.7109375" hidden="1" customWidth="1"/>
    <col min="3" max="4" style="7858" width="4.7109375" hidden="1" customWidth="1"/>
    <col min="5" max="5" style="7858" width="3.00390625" customWidth="1"/>
    <col min="6" max="6" style="7858" width="6.00390625" customWidth="1"/>
    <col min="7" max="7" style="7858" width="18.00390625" customWidth="1"/>
    <col min="8" max="8" style="7858" width="27.00390625" customWidth="1"/>
    <col min="9" max="9" style="7858" width="18.00390625" customWidth="1"/>
    <col min="10" max="14" style="7858" width="0.8515625" hidden="1" customWidth="1"/>
    <col min="15" max="28" style="7858" width="21.7109375" hidden="1" customWidth="1"/>
    <col min="29" max="71" style="7858" width="0.8515625" hidden="1" customWidth="1"/>
    <col min="72" max="79" style="7858" width="21.7109375" customWidth="1"/>
    <col min="80" max="81" style="7858" width="29.140625" customWidth="1"/>
    <col min="82" max="89" style="7858" width="21.7109375" customWidth="1"/>
    <col min="90" max="102" style="7858" width="0.7109375" customWidth="1"/>
    <col min="103" max="114" style="7858" width="21.7109375" hidden="1" customWidth="1"/>
    <col min="115" max="178" style="7858" width="0.7109375" hidden="1" customWidth="1"/>
    <col min="179" max="179" style="7858" width="0.140625" customWidth="1"/>
    <col min="180" max="184" style="7858" width="8.00390625" customWidth="1"/>
    <col min="185" max="185" style="7858" width="9.140625" hidden="1"/>
  </cols>
  <sheetData>
    <row s="7788" customFormat="1" customHeight="1" ht="12" hidden="1">
      <c r="B1" s="1036"/>
      <c r="C1" s="1037"/>
      <c r="D1" s="1037"/>
      <c r="GC1" s="1035" t="s">
        <v>14</v>
      </c>
    </row>
    <row s="7788"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788"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798"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803"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807"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807" customFormat="1" customHeight="1" ht="11.25" hidden="1">
      <c r="B8" s="1047"/>
      <c r="F8" s="1169"/>
      <c r="G8" s="876"/>
      <c r="H8" s="473"/>
      <c r="I8" s="473"/>
      <c r="J8" s="473"/>
      <c r="K8" s="473"/>
      <c r="L8" s="473"/>
      <c r="M8" s="1169"/>
      <c r="N8" s="1169"/>
      <c r="O8" s="2563" t="s">
        <v>1082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807"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807" customFormat="1" customHeight="1" ht="11.549999999999999">
      <c r="B10" s="1047"/>
      <c r="F10" s="2542" t="s">
        <v>310</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1084</v>
      </c>
      <c r="H11" s="2550" t="s">
        <v>1085</v>
      </c>
      <c r="I11" s="2550" t="s">
        <v>1086</v>
      </c>
      <c r="J11" s="2551"/>
      <c r="K11" s="2551"/>
      <c r="L11" s="2551"/>
      <c r="M11" s="2551"/>
      <c r="N11" s="2551"/>
      <c r="O11" s="2322" t="s">
        <v>1087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1088</v>
      </c>
      <c r="P12" s="2322"/>
      <c r="Q12" s="2322"/>
      <c r="R12" s="2322"/>
      <c r="S12" s="2322" t="s">
        <v>1089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1090</v>
      </c>
      <c r="BU12" s="2500"/>
      <c r="BV12" s="2500"/>
      <c r="BW12" s="2546"/>
      <c r="BX12" s="2499" t="s">
        <v>1091</v>
      </c>
      <c r="BY12" s="2500"/>
      <c r="BZ12" s="2500"/>
      <c r="CA12" s="2546"/>
      <c r="CB12" s="2499" t="s">
        <v>1092</v>
      </c>
      <c r="CC12" s="2546"/>
      <c r="CD12" s="2499" t="s">
        <v>1093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1094</v>
      </c>
      <c r="CZ12" s="2500"/>
      <c r="DA12" s="2500"/>
      <c r="DB12" s="2500"/>
      <c r="DC12" s="2500"/>
      <c r="DD12" s="2546"/>
      <c r="DE12" s="2499" t="s">
        <v>1095</v>
      </c>
      <c r="DF12" s="2546"/>
      <c r="DG12" s="2499" t="s">
        <v>1093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1096</v>
      </c>
      <c r="P13" s="2322"/>
      <c r="Q13" s="2322"/>
      <c r="R13" s="2322"/>
      <c r="S13" s="2449" t="s">
        <v>1097</v>
      </c>
      <c r="T13" s="2501"/>
      <c r="U13" s="2240" t="s">
        <v>1098</v>
      </c>
      <c r="V13" s="2240"/>
      <c r="W13" s="2240"/>
      <c r="X13" s="2240"/>
      <c r="Y13" s="2240" t="s">
        <v>1099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1100</v>
      </c>
      <c r="BU13" s="2501"/>
      <c r="BV13" s="2449" t="s">
        <v>1101</v>
      </c>
      <c r="BW13" s="2501"/>
      <c r="BX13" s="2449" t="s">
        <v>1102</v>
      </c>
      <c r="BY13" s="2501"/>
      <c r="BZ13" s="2449" t="s">
        <v>1103</v>
      </c>
      <c r="CA13" s="2501"/>
      <c r="CB13" s="2449" t="s">
        <v>1104</v>
      </c>
      <c r="CC13" s="2501"/>
      <c r="CD13" s="2449" t="s">
        <v>1105</v>
      </c>
      <c r="CE13" s="2501"/>
      <c r="CF13" s="2449" t="s">
        <v>1106</v>
      </c>
      <c r="CG13" s="2501"/>
      <c r="CH13" s="2499" t="s">
        <v>1107</v>
      </c>
      <c r="CI13" s="2500"/>
      <c r="CJ13" s="2500"/>
      <c r="CK13" s="2546"/>
      <c r="CL13" s="2549"/>
      <c r="CM13" s="2547"/>
      <c r="CN13" s="2547"/>
      <c r="CO13" s="2547"/>
      <c r="CP13" s="2547"/>
      <c r="CQ13" s="2547"/>
      <c r="CR13" s="2547"/>
      <c r="CS13" s="2547"/>
      <c r="CT13" s="2547"/>
      <c r="CU13" s="2547"/>
      <c r="CV13" s="2547"/>
      <c r="CW13" s="2547"/>
      <c r="CX13" s="2566"/>
      <c r="CY13" s="2449" t="s">
        <v>1108</v>
      </c>
      <c r="CZ13" s="2501"/>
      <c r="DA13" s="2449" t="s">
        <v>1109</v>
      </c>
      <c r="DB13" s="2501"/>
      <c r="DC13" s="2449" t="s">
        <v>1110</v>
      </c>
      <c r="DD13" s="2501"/>
      <c r="DE13" s="2449" t="s">
        <v>1111</v>
      </c>
      <c r="DF13" s="2501"/>
      <c r="DG13" s="2499" t="s">
        <v>1112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1113</v>
      </c>
      <c r="P14" s="2501"/>
      <c r="Q14" s="2449" t="s">
        <v>1114</v>
      </c>
      <c r="R14" s="2501"/>
      <c r="S14" s="2450"/>
      <c r="T14" s="2326"/>
      <c r="U14" s="2449" t="s">
        <v>846</v>
      </c>
      <c r="V14" s="2501"/>
      <c r="W14" s="2449" t="s">
        <v>849</v>
      </c>
      <c r="X14" s="2501"/>
      <c r="Y14" s="2449" t="s">
        <v>846</v>
      </c>
      <c r="Z14" s="2501"/>
      <c r="AA14" s="2449" t="s">
        <v>856</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1115</v>
      </c>
      <c r="CI14" s="2501"/>
      <c r="CJ14" s="2449" t="s">
        <v>1116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1117</v>
      </c>
      <c r="DH14" s="2501"/>
      <c r="DI14" s="2449" t="s">
        <v>1118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836</v>
      </c>
      <c r="P16" s="2546"/>
      <c r="Q16" s="2499" t="s">
        <v>838</v>
      </c>
      <c r="R16" s="2546"/>
      <c r="S16" s="2499" t="s">
        <v>842</v>
      </c>
      <c r="T16" s="2546"/>
      <c r="U16" s="2499" t="s">
        <v>847</v>
      </c>
      <c r="V16" s="2546"/>
      <c r="W16" s="2499" t="s">
        <v>850</v>
      </c>
      <c r="X16" s="2546"/>
      <c r="Y16" s="2499" t="s">
        <v>854</v>
      </c>
      <c r="Z16" s="2546"/>
      <c r="AA16" s="2499" t="s">
        <v>857</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569</v>
      </c>
      <c r="BU16" s="2546"/>
      <c r="BV16" s="2499" t="s">
        <v>569</v>
      </c>
      <c r="BW16" s="2546"/>
      <c r="BX16" s="2499" t="s">
        <v>569</v>
      </c>
      <c r="BY16" s="2546"/>
      <c r="BZ16" s="2499" t="s">
        <v>569</v>
      </c>
      <c r="CA16" s="2546"/>
      <c r="CB16" s="2499" t="s">
        <v>1119</v>
      </c>
      <c r="CC16" s="2546"/>
      <c r="CD16" s="2499" t="s">
        <v>569</v>
      </c>
      <c r="CE16" s="2546"/>
      <c r="CF16" s="2499" t="s">
        <v>1120</v>
      </c>
      <c r="CG16" s="2546"/>
      <c r="CH16" s="2499" t="s">
        <v>1121</v>
      </c>
      <c r="CI16" s="2546"/>
      <c r="CJ16" s="2499" t="s">
        <v>1121</v>
      </c>
      <c r="CK16" s="2546"/>
      <c r="CL16" s="2549"/>
      <c r="CM16" s="2547"/>
      <c r="CN16" s="2547"/>
      <c r="CO16" s="2547"/>
      <c r="CP16" s="2547"/>
      <c r="CQ16" s="2547"/>
      <c r="CR16" s="2547"/>
      <c r="CS16" s="2547"/>
      <c r="CT16" s="2547"/>
      <c r="CU16" s="2547"/>
      <c r="CV16" s="2547"/>
      <c r="CW16" s="2547"/>
      <c r="CX16" s="2566"/>
      <c r="CY16" s="2449" t="s">
        <v>569</v>
      </c>
      <c r="CZ16" s="2501"/>
      <c r="DA16" s="2449" t="s">
        <v>569</v>
      </c>
      <c r="DB16" s="2501"/>
      <c r="DC16" s="2449" t="s">
        <v>569</v>
      </c>
      <c r="DD16" s="2501"/>
      <c r="DE16" s="2499" t="s">
        <v>1119</v>
      </c>
      <c r="DF16" s="2546"/>
      <c r="DG16" s="2499" t="s">
        <v>1122</v>
      </c>
      <c r="DH16" s="2546"/>
      <c r="DI16" s="2499" t="s">
        <v>1122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1123</v>
      </c>
      <c r="P17" s="1304" t="s">
        <v>1124</v>
      </c>
      <c r="Q17" s="1304" t="s">
        <v>1123</v>
      </c>
      <c r="R17" s="1304" t="s">
        <v>1124</v>
      </c>
      <c r="S17" s="1304" t="s">
        <v>1123</v>
      </c>
      <c r="T17" s="1304" t="s">
        <v>1124</v>
      </c>
      <c r="U17" s="1304" t="s">
        <v>1123</v>
      </c>
      <c r="V17" s="1304" t="s">
        <v>1124</v>
      </c>
      <c r="W17" s="1304" t="s">
        <v>1123</v>
      </c>
      <c r="X17" s="1304" t="s">
        <v>1124</v>
      </c>
      <c r="Y17" s="1304" t="s">
        <v>1123</v>
      </c>
      <c r="Z17" s="1304" t="s">
        <v>1124</v>
      </c>
      <c r="AA17" s="1304" t="s">
        <v>1123</v>
      </c>
      <c r="AB17" s="1304" t="s">
        <v>1124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1123</v>
      </c>
      <c r="BU17" s="1304" t="s">
        <v>1124</v>
      </c>
      <c r="BV17" s="1304" t="s">
        <v>1123</v>
      </c>
      <c r="BW17" s="1304" t="s">
        <v>1124</v>
      </c>
      <c r="BX17" s="1304" t="s">
        <v>1123</v>
      </c>
      <c r="BY17" s="1304" t="s">
        <v>1124</v>
      </c>
      <c r="BZ17" s="1304" t="s">
        <v>1123</v>
      </c>
      <c r="CA17" s="1304" t="s">
        <v>1124</v>
      </c>
      <c r="CB17" s="1304" t="s">
        <v>1123</v>
      </c>
      <c r="CC17" s="1304" t="s">
        <v>1124</v>
      </c>
      <c r="CD17" s="1304" t="s">
        <v>1123</v>
      </c>
      <c r="CE17" s="1304" t="s">
        <v>1124</v>
      </c>
      <c r="CF17" s="1304" t="s">
        <v>1123</v>
      </c>
      <c r="CG17" s="1304" t="s">
        <v>1124</v>
      </c>
      <c r="CH17" s="1304" t="s">
        <v>1123</v>
      </c>
      <c r="CI17" s="1304" t="s">
        <v>1124</v>
      </c>
      <c r="CJ17" s="1304" t="s">
        <v>1123</v>
      </c>
      <c r="CK17" s="1304" t="s">
        <v>1124</v>
      </c>
      <c r="CL17" s="2549"/>
      <c r="CM17" s="2547"/>
      <c r="CN17" s="2547"/>
      <c r="CO17" s="2547"/>
      <c r="CP17" s="2547"/>
      <c r="CQ17" s="2547"/>
      <c r="CR17" s="2547"/>
      <c r="CS17" s="2547"/>
      <c r="CT17" s="2547"/>
      <c r="CU17" s="2547"/>
      <c r="CV17" s="2547"/>
      <c r="CW17" s="2547"/>
      <c r="CX17" s="2566"/>
      <c r="CY17" s="1304" t="s">
        <v>1123</v>
      </c>
      <c r="CZ17" s="1304" t="s">
        <v>1124</v>
      </c>
      <c r="DA17" s="1304" t="s">
        <v>1123</v>
      </c>
      <c r="DB17" s="1304" t="s">
        <v>1124</v>
      </c>
      <c r="DC17" s="1304" t="s">
        <v>1123</v>
      </c>
      <c r="DD17" s="1304" t="s">
        <v>1124</v>
      </c>
      <c r="DE17" s="1304" t="s">
        <v>1123</v>
      </c>
      <c r="DF17" s="1304" t="s">
        <v>1124</v>
      </c>
      <c r="DG17" s="1304" t="s">
        <v>1123</v>
      </c>
      <c r="DH17" s="1304" t="s">
        <v>1124</v>
      </c>
      <c r="DI17" s="1304" t="s">
        <v>1123</v>
      </c>
      <c r="DJ17" s="1304" t="s">
        <v>1124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788"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788"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788" customFormat="1" customHeight="1" ht="11.25" hidden="1">
      <c r="B20" s="1053"/>
      <c r="D20" s="1037"/>
      <c r="E20" s="1052"/>
      <c r="F20" s="1310" t="s">
        <v>386</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788"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788" customFormat="1" customHeight="1" ht="12.75">
      <c r="A22" s="1054"/>
      <c r="B22" s="1054"/>
      <c r="C22" s="1054"/>
      <c r="D22" s="1054"/>
      <c r="E22" s="1054"/>
      <c r="FX22" s="1054"/>
      <c r="FY22" s="1054"/>
      <c r="FZ22" s="1054"/>
      <c r="GA22" s="1054"/>
      <c r="GB22" s="1054"/>
      <c r="GC22" s="1035">
        <v>12</v>
      </c>
    </row>
    <row s="7858"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340DF-C854-18C4-C8EA-07D50510700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736" width="9.140625" hidden="1" customWidth="1"/>
    <col min="2" max="2" style="5772" width="9.140625" hidden="1" customWidth="1"/>
    <col min="3" max="3" style="7682" width="4.00390625" customWidth="1"/>
    <col min="4" max="4" style="5772" width="6.00390625" customWidth="1"/>
    <col min="5" max="5" style="5772" width="36.00390625" customWidth="1"/>
    <col min="6" max="6" style="5772" width="9.00390625" customWidth="1"/>
    <col min="7" max="7" style="5772" width="42.421875" hidden="1" customWidth="1"/>
    <col min="8" max="8" style="5772" width="40.7109375" customWidth="1"/>
    <col min="9" max="9" style="5851" width="93.00390625" customWidth="1"/>
    <col min="10" max="17" style="5772" width="10.00390625" customWidth="1"/>
    <col min="18" max="18" style="7683" width="10.00390625" customWidth="1"/>
    <col min="19" max="19" style="5772" width="10.57421875" hidden="1"/>
  </cols>
  <sheetData>
    <row s="5851" customFormat="1" customHeight="1" ht="15" hidden="1">
      <c r="C1" s="785"/>
      <c r="H1" s="530">
        <v>4</v>
      </c>
      <c r="R1" s="533"/>
      <c r="S1" s="530" t="s">
        <v>14</v>
      </c>
    </row>
    <row customHeight="1" ht="22.5" hidden="1">
      <c r="C2" s="2041" t="s">
        <v>106</v>
      </c>
      <c r="D2" s="652"/>
      <c r="E2" s="776"/>
      <c r="F2" s="1874" t="str">
        <f>IF(TEMPLATE_SPHERE="HEAT","Гкал/час","тыс. куб. м/сутки")</f>
        <v>тыс. куб. м/сутки</v>
      </c>
      <c r="G2" s="793"/>
      <c r="H2" s="793"/>
      <c r="I2" s="402"/>
      <c r="S2" s="618">
        <v>0</v>
      </c>
    </row>
    <row s="5851"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772" customFormat="1" customHeight="1" ht="15.75">
      <c r="A7" s="872"/>
      <c r="C7" s="289"/>
      <c r="D7" s="789"/>
      <c r="E7" s="789"/>
      <c r="F7" s="789"/>
      <c r="G7" s="789"/>
      <c r="H7" s="865"/>
      <c r="I7" s="650"/>
      <c r="R7" s="788"/>
      <c r="S7" s="871">
        <v>15</v>
      </c>
    </row>
    <row customHeight="1" ht="1.05">
      <c r="C8" s="289"/>
      <c r="D8" s="622"/>
      <c r="E8" s="622"/>
      <c r="F8" s="622"/>
      <c r="G8" s="622"/>
      <c r="H8" s="650" t="s">
        <v>124</v>
      </c>
      <c r="S8" s="618">
        <v>1</v>
      </c>
    </row>
    <row customHeight="1" ht="15.75">
      <c r="C9" s="289"/>
      <c r="D9" s="824"/>
      <c r="E9" s="2480" t="s">
        <v>113</v>
      </c>
      <c r="F9" s="2481"/>
      <c r="G9" s="929" t="str">
        <f>IF(G8="","",INDEX(DIFFERENTIATION_UNMERGE_VD,MATCH(G8,DIFFERENTIATION_ID_DIFF,0)))</f>
        <v/>
      </c>
      <c r="H9" s="929">
        <f>IF(H8="","",INDEX(DIFFERENTIATION_UNMERGE_VD,MATCH(H8,DIFFERENTIATION_ID_DIFF,0)))</f>
        <v>0</v>
      </c>
      <c r="I9" s="2240" t="s">
        <v>311</v>
      </c>
      <c r="S9" s="618">
        <v>15</v>
      </c>
    </row>
    <row s="5772" customFormat="1" customHeight="1" ht="15.75">
      <c r="A10" s="872"/>
      <c r="C10" s="289"/>
      <c r="D10" s="824"/>
      <c r="E10" s="2480" t="s">
        <v>575</v>
      </c>
      <c r="F10" s="2481"/>
      <c r="G10" s="929" t="str">
        <f>IF(G8="","",INDEX(DIFFERENTIATION_UNMERGE_AREA,MATCH(G8,DIFFERENTIATION_ID_DIFF,0)))</f>
        <v/>
      </c>
      <c r="H10" s="929" t="str">
        <f>IF(H8="","",INDEX(DIFFERENTIATION_UNMERGE_AREA,MATCH(H8,DIFFERENTIATION_ID_DIFF,0)))</f>
        <v/>
      </c>
      <c r="I10" s="2240"/>
      <c r="R10" s="788"/>
      <c r="S10" s="871">
        <v>15</v>
      </c>
    </row>
    <row s="5772" customFormat="1" customHeight="1" ht="15.75">
      <c r="A11" s="872"/>
      <c r="C11" s="289"/>
      <c r="D11" s="824"/>
      <c r="E11" s="2480" t="s">
        <v>576</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772" customFormat="1" customHeight="1" ht="15.75">
      <c r="A12" s="872"/>
      <c r="C12" s="289"/>
      <c r="D12" s="2482" t="s">
        <v>310</v>
      </c>
      <c r="E12" s="2483"/>
      <c r="F12" s="2483"/>
      <c r="G12" s="1000"/>
      <c r="H12" s="1000"/>
      <c r="I12" s="2240"/>
      <c r="R12" s="788"/>
      <c r="S12" s="871">
        <v>15</v>
      </c>
    </row>
    <row customHeight="1" ht="35.699999999999996">
      <c r="C13" s="289"/>
      <c r="D13" s="874" t="s">
        <v>90</v>
      </c>
      <c r="E13" s="873" t="s">
        <v>312</v>
      </c>
      <c r="F13" s="873" t="s">
        <v>577</v>
      </c>
      <c r="G13" s="921" t="s">
        <v>313</v>
      </c>
      <c r="H13" s="867" t="s">
        <v>313</v>
      </c>
      <c r="I13" s="2240"/>
      <c r="S13" s="618">
        <v>34</v>
      </c>
    </row>
    <row customHeight="1" ht="15" hidden="1">
      <c r="C14" s="289"/>
      <c r="D14" s="706" t="s">
        <v>117</v>
      </c>
      <c r="E14" s="706" t="s">
        <v>105</v>
      </c>
      <c r="F14" s="706" t="s">
        <v>92</v>
      </c>
      <c r="G14" s="772" t="str">
        <f>G1&amp;".1"</f>
        <v>.1</v>
      </c>
      <c r="H14" s="772" t="str">
        <f>H1&amp;".1"</f>
        <v>4.1</v>
      </c>
      <c r="I14" s="402"/>
      <c r="S14" s="618">
        <v>0</v>
      </c>
    </row>
    <row customHeight="1" ht="15.75">
      <c r="A15" s="618"/>
      <c r="C15" s="639"/>
      <c r="D15" s="634">
        <v>1</v>
      </c>
      <c r="E15" s="2043" t="str">
        <f>TP_P_A</f>
        <v>Количество поданных заявлений </v>
      </c>
      <c r="F15" s="634" t="s">
        <v>1125</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1125</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1125</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316</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1126</v>
      </c>
      <c r="E20" s="801"/>
      <c r="F20" s="622"/>
      <c r="G20" s="622"/>
      <c r="H20" s="622"/>
      <c r="I20" s="1876"/>
      <c r="S20" s="618">
        <v>0</v>
      </c>
    </row>
    <row customHeight="1" ht="29.25">
      <c r="C21" s="564"/>
      <c r="D21" s="652" t="s">
        <v>323</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1127</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C4C51-42CB-B241-C854-347745C237F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675" width="9.140625" hidden="1" customWidth="1"/>
    <col min="2" max="2" style="5851" width="9.140625" hidden="1" customWidth="1"/>
    <col min="3" max="3" style="6676" width="3.00390625" customWidth="1"/>
    <col min="4" max="4" style="5772" width="6.00390625" customWidth="1"/>
    <col min="5" max="6" style="5772" width="64.00390625" customWidth="1"/>
    <col min="7" max="7" style="5772" width="140.00390625" customWidth="1"/>
    <col min="8" max="8" style="5772" width="10.00390625" customWidth="1"/>
    <col min="9" max="10" style="5950" width="10.00390625" customWidth="1"/>
    <col min="11" max="16" style="5772" width="10.00390625" customWidth="1"/>
    <col min="17" max="17" style="577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772"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772" customFormat="1" customHeight="1" ht="1.05">
      <c r="A8" s="1782"/>
      <c r="B8" s="1273"/>
      <c r="C8" s="489"/>
      <c r="D8" s="476"/>
      <c r="E8" s="502"/>
      <c r="F8" s="865"/>
      <c r="G8" s="306"/>
      <c r="I8" s="1737"/>
      <c r="J8" s="1737"/>
      <c r="Q8" s="1744">
        <v>1</v>
      </c>
    </row>
    <row customHeight="1" ht="14.699999999999998">
      <c r="C9" s="209"/>
      <c r="D9" s="2322" t="s">
        <v>310</v>
      </c>
      <c r="E9" s="2322"/>
      <c r="F9" s="2322"/>
      <c r="G9" s="2502" t="s">
        <v>311</v>
      </c>
      <c r="Q9" s="196">
        <v>14</v>
      </c>
    </row>
    <row customHeight="1" ht="24">
      <c r="C10" s="209"/>
      <c r="D10" s="218" t="s">
        <v>90</v>
      </c>
      <c r="E10" s="221" t="s">
        <v>312</v>
      </c>
      <c r="F10" s="221" t="s">
        <v>400</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316</v>
      </c>
      <c r="G12" s="264"/>
      <c r="Q12" s="196">
        <v>62</v>
      </c>
    </row>
    <row customHeight="1" ht="24">
      <c r="A13" s="305"/>
      <c r="C13" s="209"/>
      <c r="D13" s="260" t="s">
        <v>1032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316</v>
      </c>
      <c r="G13" s="264"/>
      <c r="Q13" s="196">
        <v>23</v>
      </c>
    </row>
    <row customHeight="1" ht="14.699999999999998">
      <c r="A14" s="305"/>
      <c r="C14" s="209"/>
      <c r="D14" s="260" t="s">
        <v>1068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1128</v>
      </c>
      <c r="F15" s="314"/>
      <c r="G15" s="2284"/>
      <c r="Q15" s="196">
        <v>15</v>
      </c>
    </row>
    <row customHeight="1" ht="14.699999999999998">
      <c r="A16" s="305"/>
      <c r="C16" s="209"/>
      <c r="D16" s="260" t="s">
        <v>1034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316</v>
      </c>
      <c r="G16" s="450"/>
      <c r="Q16" s="196">
        <v>14</v>
      </c>
    </row>
    <row customHeight="1" ht="14.699999999999998">
      <c r="A17" s="305"/>
      <c r="C17" s="209"/>
      <c r="D17" s="260" t="s">
        <v>1076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772" customFormat="1" customHeight="1" ht="22.049999999999997">
      <c r="A18" s="456"/>
      <c r="B18" s="259"/>
      <c r="C18" s="420"/>
      <c r="D18" s="460"/>
      <c r="E18" s="462" t="s">
        <v>1129</v>
      </c>
      <c r="F18" s="451"/>
      <c r="G18" s="2284"/>
      <c r="I18" s="463"/>
      <c r="J18" s="463"/>
      <c r="Q18" s="455">
        <v>21</v>
      </c>
    </row>
    <row s="5772" customFormat="1" customHeight="1" ht="256.5" hidden="1">
      <c r="A19" s="456"/>
      <c r="B19" s="530"/>
      <c r="C19" s="489"/>
      <c r="D19" s="997" t="s">
        <v>1036</v>
      </c>
      <c r="E19" s="996" t="s">
        <v>1130</v>
      </c>
      <c r="F19" s="498"/>
      <c r="G19" s="450" t="s">
        <v>1131</v>
      </c>
      <c r="I19" s="613"/>
      <c r="J19" s="613"/>
      <c r="Q19" s="871">
        <v>0</v>
      </c>
    </row>
    <row s="5772" customFormat="1" customHeight="1" ht="14.699999999999998">
      <c r="A20" s="456"/>
      <c r="B20" s="259"/>
      <c r="C20" s="420"/>
      <c r="D20" s="998">
        <v>2</v>
      </c>
      <c r="E20" s="443" t="s">
        <v>1132</v>
      </c>
      <c r="F20" s="311" t="s">
        <v>316</v>
      </c>
      <c r="G20" s="450"/>
      <c r="I20" s="463"/>
      <c r="J20" s="463"/>
      <c r="Q20" s="455">
        <v>14</v>
      </c>
    </row>
    <row s="5772" customFormat="1" customHeight="1" ht="18.75" hidden="1">
      <c r="A21" s="456"/>
      <c r="B21" s="259"/>
      <c r="C21" s="420"/>
      <c r="D21" s="446" t="s">
        <v>647</v>
      </c>
      <c r="E21" s="445"/>
      <c r="F21" s="444"/>
      <c r="G21" s="454"/>
      <c r="H21" s="447"/>
      <c r="I21" s="463"/>
      <c r="J21" s="463"/>
      <c r="Q21" s="455">
        <v>0</v>
      </c>
    </row>
    <row customHeight="1" ht="15.75">
      <c r="A22" s="305"/>
      <c r="C22" s="209"/>
      <c r="D22" s="222"/>
      <c r="E22" s="316" t="s">
        <v>332</v>
      </c>
      <c r="F22" s="451"/>
      <c r="G22" s="452"/>
      <c r="Q22" s="196">
        <v>15</v>
      </c>
    </row>
    <row s="5772" customFormat="1" customHeight="1" ht="22.5" hidden="1">
      <c r="A23" s="456"/>
      <c r="B23" s="1273"/>
      <c r="C23" s="489"/>
      <c r="D23" s="1786" t="s">
        <v>105</v>
      </c>
      <c r="E23" s="310" t="s">
        <v>1133</v>
      </c>
      <c r="F23" s="1783" t="s">
        <v>316</v>
      </c>
      <c r="G23" s="458"/>
      <c r="I23" s="1737"/>
      <c r="J23" s="1737"/>
      <c r="Q23" s="1744">
        <v>0</v>
      </c>
    </row>
    <row s="5772" customFormat="1" customHeight="1" ht="14.25" hidden="1">
      <c r="A24" s="456"/>
      <c r="B24" s="1273"/>
      <c r="C24" s="489"/>
      <c r="D24" s="1786" t="s">
        <v>719</v>
      </c>
      <c r="E24" s="1785" t="s">
        <v>1134</v>
      </c>
      <c r="F24" s="1783" t="s">
        <v>316</v>
      </c>
      <c r="G24" s="450"/>
      <c r="I24" s="1737"/>
      <c r="J24" s="1737"/>
      <c r="Q24" s="1744">
        <v>0</v>
      </c>
    </row>
    <row s="5772" customFormat="1" customHeight="1" ht="14.25" hidden="1">
      <c r="A25" s="456"/>
      <c r="B25" s="1273"/>
      <c r="C25" s="489"/>
      <c r="D25" s="1786" t="s">
        <v>722</v>
      </c>
      <c r="E25" s="308"/>
      <c r="F25" s="498"/>
      <c r="G25" s="2282" t="s">
        <v>1135</v>
      </c>
      <c r="I25" s="1737"/>
      <c r="J25" s="1737"/>
      <c r="Q25" s="1744">
        <v>0</v>
      </c>
    </row>
    <row s="5772" customFormat="1" customHeight="1" ht="22.5" hidden="1">
      <c r="A26" s="456"/>
      <c r="B26" s="1273"/>
      <c r="C26" s="489"/>
      <c r="D26" s="460"/>
      <c r="E26" s="462" t="s">
        <v>1136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7E7FF-97E4-C908-EE94-65934AEC3D1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674" width="9.140625" hidden="1" customWidth="1"/>
    <col min="2" max="2" style="5851" width="9.140625" hidden="1" customWidth="1"/>
    <col min="3" max="3" style="6676" width="3.00390625" customWidth="1"/>
    <col min="4" max="4" style="5772" width="6.00390625" customWidth="1"/>
    <col min="5" max="5" style="5772" width="63.00390625" customWidth="1"/>
    <col min="6" max="6" style="5772" width="1.7109375" hidden="1" customWidth="1"/>
    <col min="7" max="8" style="5772" width="35.00390625" customWidth="1"/>
    <col min="9" max="9" style="5772" width="91.00390625" customWidth="1"/>
    <col min="10" max="10" style="5772" width="68.00390625" customWidth="1"/>
    <col min="11" max="12" style="5950" width="10.00390625" customWidth="1"/>
    <col min="13" max="13" style="5772" width="10.57421875" hidden="1"/>
  </cols>
  <sheetData>
    <row customHeight="1" ht="22.5" hidden="1">
      <c r="M1" s="196" t="s">
        <v>14</v>
      </c>
    </row>
    <row s="5772" customFormat="1" customHeight="1" ht="18.75" hidden="1">
      <c r="A2" s="1796"/>
      <c r="B2" s="1273"/>
      <c r="C2" s="1843" t="s">
        <v>106</v>
      </c>
      <c r="D2" s="1786"/>
      <c r="E2" s="312"/>
      <c r="F2" s="1783"/>
      <c r="G2" s="1783" t="s">
        <v>316</v>
      </c>
      <c r="H2" s="1274"/>
      <c r="K2" s="1737"/>
      <c r="L2" s="1737"/>
      <c r="M2" s="1744">
        <v>0</v>
      </c>
    </row>
    <row s="5772" customFormat="1" customHeight="1" ht="14.25" hidden="1">
      <c r="A3" s="1475"/>
      <c r="B3" s="1273"/>
      <c r="C3" s="457"/>
      <c r="K3" s="1737"/>
      <c r="L3" s="1737"/>
      <c r="M3" s="1744">
        <v>0</v>
      </c>
    </row>
    <row s="5772" customFormat="1" customHeight="1" ht="18.75" hidden="1">
      <c r="A4" s="1796"/>
      <c r="B4" s="1273"/>
      <c r="C4" s="1843" t="s">
        <v>106</v>
      </c>
      <c r="D4" s="1786"/>
      <c r="E4" s="318" t="s">
        <v>1137</v>
      </c>
      <c r="F4" s="1783"/>
      <c r="G4" s="370"/>
      <c r="H4" s="1783" t="s">
        <v>316</v>
      </c>
      <c r="K4" s="1737"/>
      <c r="L4" s="1737"/>
      <c r="M4" s="1744">
        <v>0</v>
      </c>
    </row>
    <row s="5772" customFormat="1" customHeight="1" ht="14.25" hidden="1">
      <c r="A5" s="1475"/>
      <c r="B5" s="1273"/>
      <c r="C5" s="457"/>
      <c r="K5" s="1737"/>
      <c r="L5" s="1737"/>
      <c r="M5" s="1744">
        <v>0</v>
      </c>
    </row>
    <row s="5772" customFormat="1" customHeight="1" ht="18.75" hidden="1">
      <c r="A6" s="1796"/>
      <c r="B6" s="1273"/>
      <c r="C6" s="1843" t="s">
        <v>106</v>
      </c>
      <c r="D6" s="1786"/>
      <c r="E6" s="319" t="s">
        <v>1138</v>
      </c>
      <c r="F6" s="1783"/>
      <c r="G6" s="370"/>
      <c r="H6" s="1783" t="s">
        <v>316</v>
      </c>
      <c r="K6" s="1737"/>
      <c r="L6" s="1737"/>
      <c r="M6" s="1744">
        <v>0</v>
      </c>
    </row>
    <row s="5772" customFormat="1" customHeight="1" ht="14.25" hidden="1">
      <c r="A7" s="1475"/>
      <c r="B7" s="1273"/>
      <c r="C7" s="457"/>
      <c r="K7" s="1737"/>
      <c r="L7" s="1737"/>
      <c r="M7" s="1744">
        <v>0</v>
      </c>
    </row>
    <row s="5772" customFormat="1" customHeight="1" ht="18.75" hidden="1">
      <c r="A8" s="1796"/>
      <c r="B8" s="1273"/>
      <c r="C8" s="1843" t="s">
        <v>106</v>
      </c>
      <c r="D8" s="1786"/>
      <c r="E8" s="319" t="s">
        <v>1139</v>
      </c>
      <c r="F8" s="1783"/>
      <c r="G8" s="370"/>
      <c r="H8" s="1783" t="s">
        <v>316</v>
      </c>
      <c r="K8" s="1737"/>
      <c r="L8" s="1737"/>
      <c r="M8" s="1744">
        <v>0</v>
      </c>
    </row>
    <row s="5772" customFormat="1" customHeight="1" ht="14.25" hidden="1">
      <c r="A9" s="1475"/>
      <c r="B9" s="1273"/>
      <c r="C9" s="457"/>
      <c r="K9" s="1737"/>
      <c r="L9" s="1737"/>
      <c r="M9" s="1744">
        <v>0</v>
      </c>
    </row>
    <row s="5772" customFormat="1" customHeight="1" ht="18.75" hidden="1">
      <c r="A10" s="1796"/>
      <c r="B10" s="1273"/>
      <c r="C10" s="1843" t="s">
        <v>106</v>
      </c>
      <c r="D10" s="1786"/>
      <c r="E10" s="319" t="s">
        <v>1140</v>
      </c>
      <c r="F10" s="1783"/>
      <c r="G10" s="1787"/>
      <c r="H10" s="1783" t="s">
        <v>316</v>
      </c>
      <c r="K10" s="1737"/>
      <c r="L10" s="1737" t="s">
        <v>1141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772"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772" customFormat="1" customHeight="1" ht="14.25" hidden="1">
      <c r="A17" s="1475"/>
      <c r="B17" s="1273"/>
      <c r="C17" s="489"/>
      <c r="D17" s="476"/>
      <c r="E17" s="502"/>
      <c r="F17" s="502"/>
      <c r="G17" s="502"/>
      <c r="H17" s="865"/>
      <c r="I17" s="306"/>
      <c r="K17" s="1737"/>
      <c r="L17" s="1737"/>
      <c r="M17" s="1744">
        <v>0</v>
      </c>
    </row>
    <row customHeight="1" ht="22.049999999999997">
      <c r="C18" s="209"/>
      <c r="D18" s="2322" t="s">
        <v>310</v>
      </c>
      <c r="E18" s="2322"/>
      <c r="F18" s="2322"/>
      <c r="G18" s="2322"/>
      <c r="H18" s="2322"/>
      <c r="I18" s="2502" t="s">
        <v>311</v>
      </c>
      <c r="M18" s="196">
        <v>21</v>
      </c>
    </row>
    <row customHeight="1" ht="22.049999999999997">
      <c r="C19" s="209"/>
      <c r="D19" s="218" t="s">
        <v>90</v>
      </c>
      <c r="E19" s="221" t="s">
        <v>312</v>
      </c>
      <c r="F19" s="221"/>
      <c r="G19" s="221" t="s">
        <v>313</v>
      </c>
      <c r="H19" s="221" t="s">
        <v>400</v>
      </c>
      <c r="I19" s="2502"/>
      <c r="M19" s="196">
        <v>21</v>
      </c>
    </row>
    <row customHeight="1" ht="12" hidden="1">
      <c r="C20" s="209"/>
      <c r="D20" s="200"/>
      <c r="E20" s="200"/>
      <c r="F20" s="200"/>
      <c r="G20" s="200"/>
      <c r="H20" s="200"/>
      <c r="I20" s="200"/>
      <c r="M20" s="196">
        <v>0</v>
      </c>
    </row>
    <row customHeight="1" ht="14.699999999999998">
      <c r="A21" s="1796"/>
      <c r="C21" s="209"/>
      <c r="D21" s="260">
        <v>1</v>
      </c>
      <c r="E21" s="2574" t="s">
        <v>1142</v>
      </c>
      <c r="F21" s="2574"/>
      <c r="G21" s="2574"/>
      <c r="H21" s="2574"/>
      <c r="I21" s="321"/>
      <c r="M21" s="196">
        <v>14</v>
      </c>
    </row>
    <row customHeight="1" ht="21">
      <c r="A22" s="1796"/>
      <c r="C22" s="209"/>
      <c r="D22" s="260" t="s">
        <v>1032</v>
      </c>
      <c r="E22" s="307" t="s">
        <v>1143</v>
      </c>
      <c r="F22" s="311"/>
      <c r="G22" s="1850"/>
      <c r="H22" s="311" t="s">
        <v>316</v>
      </c>
      <c r="I22" s="264" t="s">
        <v>1144</v>
      </c>
      <c r="M22" s="196">
        <v>20</v>
      </c>
    </row>
    <row customHeight="1" ht="60">
      <c r="A23" s="1796"/>
      <c r="C23" s="209"/>
      <c r="D23" s="260" t="s">
        <v>1034</v>
      </c>
      <c r="E23" s="307" t="s">
        <v>1145</v>
      </c>
      <c r="F23" s="311"/>
      <c r="G23" s="370"/>
      <c r="H23" s="326"/>
      <c r="I23" s="371" t="s">
        <v>1146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316</v>
      </c>
      <c r="H24" s="326"/>
      <c r="I24" s="372" t="s">
        <v>642</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334</v>
      </c>
      <c r="E26" s="312"/>
      <c r="F26" s="311"/>
      <c r="G26" s="311" t="s">
        <v>316</v>
      </c>
      <c r="H26" s="326"/>
      <c r="I26" s="2282" t="s">
        <v>1147</v>
      </c>
      <c r="M26" s="196">
        <v>14</v>
      </c>
    </row>
    <row customHeight="1" ht="15.75">
      <c r="A27" s="1796" t="s">
        <v>117</v>
      </c>
      <c r="C27" s="209"/>
      <c r="D27" s="222"/>
      <c r="E27" s="316" t="s">
        <v>332</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764</v>
      </c>
      <c r="E29" s="318" t="s">
        <v>1137</v>
      </c>
      <c r="F29" s="311"/>
      <c r="G29" s="370"/>
      <c r="H29" s="311" t="s">
        <v>316</v>
      </c>
      <c r="I29" s="2282" t="s">
        <v>1148</v>
      </c>
      <c r="M29" s="196">
        <v>20</v>
      </c>
    </row>
    <row customHeight="1" ht="15.75">
      <c r="A30" s="1796" t="s">
        <v>105</v>
      </c>
      <c r="C30" s="209"/>
      <c r="D30" s="222"/>
      <c r="E30" s="316" t="s">
        <v>332</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323</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1149</v>
      </c>
      <c r="E33" s="319" t="s">
        <v>1138</v>
      </c>
      <c r="F33" s="311"/>
      <c r="G33" s="370"/>
      <c r="H33" s="311" t="s">
        <v>316</v>
      </c>
      <c r="I33" s="2282" t="s">
        <v>1150</v>
      </c>
      <c r="M33" s="196">
        <v>14</v>
      </c>
    </row>
    <row customHeight="1" ht="15.75">
      <c r="A34" s="1796" t="s">
        <v>92</v>
      </c>
      <c r="C34" s="209"/>
      <c r="D34" s="222"/>
      <c r="E34" s="317" t="s">
        <v>332</v>
      </c>
      <c r="F34" s="313"/>
      <c r="G34" s="313"/>
      <c r="H34" s="314"/>
      <c r="I34" s="2284"/>
      <c r="M34" s="196">
        <v>15</v>
      </c>
    </row>
    <row customHeight="1" ht="25.2">
      <c r="A35" s="1796"/>
      <c r="C35" s="209"/>
      <c r="D35" s="260" t="s">
        <v>892</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1151</v>
      </c>
      <c r="E36" s="319" t="s">
        <v>1139</v>
      </c>
      <c r="F36" s="311"/>
      <c r="G36" s="370"/>
      <c r="H36" s="311" t="s">
        <v>316</v>
      </c>
      <c r="I36" s="2256" t="s">
        <v>1152</v>
      </c>
      <c r="M36" s="196">
        <v>14</v>
      </c>
    </row>
    <row customHeight="1" ht="15.75">
      <c r="A37" s="1796" t="s">
        <v>93</v>
      </c>
      <c r="C37" s="209"/>
      <c r="D37" s="222"/>
      <c r="E37" s="317" t="s">
        <v>332</v>
      </c>
      <c r="F37" s="313"/>
      <c r="G37" s="313"/>
      <c r="H37" s="314"/>
      <c r="I37" s="2256"/>
      <c r="M37" s="196">
        <v>15</v>
      </c>
    </row>
    <row customHeight="1" ht="27.299999999999997">
      <c r="A38" s="1796"/>
      <c r="C38" s="209"/>
      <c r="D38" s="260" t="s">
        <v>893</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894</v>
      </c>
      <c r="E39" s="319" t="s">
        <v>1140</v>
      </c>
      <c r="F39" s="311"/>
      <c r="G39" s="320"/>
      <c r="H39" s="311" t="s">
        <v>316</v>
      </c>
      <c r="I39" s="2282" t="s">
        <v>1153</v>
      </c>
      <c r="L39" s="268" t="s">
        <v>1141</v>
      </c>
      <c r="M39" s="196">
        <v>14</v>
      </c>
    </row>
    <row customHeight="1" ht="15.75">
      <c r="A40" s="1796" t="s">
        <v>118</v>
      </c>
      <c r="C40" s="209"/>
      <c r="D40" s="222"/>
      <c r="E40" s="317" t="s">
        <v>332</v>
      </c>
      <c r="F40" s="313"/>
      <c r="G40" s="313"/>
      <c r="H40" s="314"/>
      <c r="I40" s="2284"/>
      <c r="M40" s="196">
        <v>15</v>
      </c>
    </row>
    <row s="7941" customFormat="1" customHeight="1" ht="3">
      <c r="A41" s="1796"/>
      <c r="K41" s="309"/>
      <c r="L41" s="309"/>
      <c r="M41" s="253">
        <v>3</v>
      </c>
    </row>
    <row customHeight="1" ht="26.25">
      <c r="D42" s="1794" t="s">
        <v>814</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84</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6339B-A092-A73C-BA4C-D8F32106713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980" width="25.140625" hidden="1" customWidth="1"/>
    <col min="3" max="3" style="7981" width="9.140625" hidden="1" customWidth="1"/>
    <col min="4" max="4" style="6676" width="3.00390625" customWidth="1"/>
    <col min="5" max="5" style="5772" width="6.00390625" customWidth="1"/>
    <col min="6" max="6" style="5772" width="46.7109375" customWidth="1"/>
    <col min="7" max="7" style="5772" width="35.00390625" customWidth="1"/>
    <col min="8" max="8" style="5772" width="3.00390625" customWidth="1"/>
    <col min="9" max="10" style="5772" width="11.00390625" customWidth="1"/>
    <col min="11" max="12" style="5772" width="35.00390625" customWidth="1"/>
    <col min="13" max="13" style="5772" width="84.00390625" customWidth="1"/>
    <col min="14" max="14" style="5772" width="10.00390625" customWidth="1"/>
    <col min="15" max="16" style="5950" width="10.00390625" customWidth="1"/>
    <col min="17" max="33" style="5772" width="10.00390625" customWidth="1"/>
    <col min="34" max="34" style="5772" width="10.57421875" hidden="1"/>
  </cols>
  <sheetData>
    <row s="577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772" customFormat="1" customHeight="1" ht="18.75" hidden="1">
      <c r="A2" s="1893" t="s">
        <v>162</v>
      </c>
      <c r="B2" s="1893" t="s">
        <v>163</v>
      </c>
      <c r="C2" s="482"/>
      <c r="D2" s="457"/>
      <c r="E2" s="1144"/>
      <c r="F2" s="1144"/>
      <c r="G2" s="2540" t="str">
        <f>INDEX(PT_DIFFERENTIATION_NTAR,MATCH(B2,PT_DIFFERENTIATION_NTAR_ID,0))</f>
        <v/>
      </c>
      <c r="H2" s="1977"/>
      <c r="I2" s="1852"/>
      <c r="J2" s="1886"/>
      <c r="K2" s="1978"/>
      <c r="L2" s="1977" t="s">
        <v>316</v>
      </c>
      <c r="M2" s="1988"/>
      <c r="N2" s="447"/>
      <c r="O2" s="1737"/>
      <c r="P2" s="1737"/>
      <c r="AH2" s="1744">
        <v>0</v>
      </c>
    </row>
    <row s="5772" customFormat="1" customHeight="1" ht="18.75" hidden="1">
      <c r="A3" s="1893"/>
      <c r="B3" s="1893"/>
      <c r="C3" s="482" t="s">
        <v>1154</v>
      </c>
      <c r="D3" s="457"/>
      <c r="E3" s="1144"/>
      <c r="F3" s="1144"/>
      <c r="G3" s="2540"/>
      <c r="H3" s="1613"/>
      <c r="I3" s="764" t="s">
        <v>1155</v>
      </c>
      <c r="J3" s="684"/>
      <c r="K3" s="1613"/>
      <c r="L3" s="327"/>
      <c r="M3" s="1988"/>
      <c r="N3" s="447"/>
      <c r="O3" s="1737"/>
      <c r="P3" s="1737"/>
      <c r="AH3" s="1744">
        <v>0</v>
      </c>
    </row>
    <row s="577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772" customFormat="1" customHeight="1" ht="18.75" hidden="1">
      <c r="A5" s="1893" t="s">
        <v>162</v>
      </c>
      <c r="B5" s="1893" t="s">
        <v>163</v>
      </c>
      <c r="C5" s="482"/>
      <c r="D5" s="457"/>
      <c r="E5" s="1144"/>
      <c r="F5" s="1144"/>
      <c r="G5" s="2540" t="str">
        <f>INDEX(PT_DIFFERENTIATION_NTAR,MATCH(B5,PT_DIFFERENTIATION_NTAR_ID,0))</f>
        <v/>
      </c>
      <c r="H5" s="1977"/>
      <c r="I5" s="1852"/>
      <c r="J5" s="1886"/>
      <c r="K5" s="1891"/>
      <c r="L5" s="1977" t="s">
        <v>316</v>
      </c>
      <c r="M5" s="1988"/>
      <c r="N5" s="447"/>
      <c r="O5" s="1737"/>
      <c r="P5" s="1737"/>
      <c r="AH5" s="1744">
        <v>0</v>
      </c>
    </row>
    <row s="5772" customFormat="1" customHeight="1" ht="18.75" hidden="1">
      <c r="A6" s="1893"/>
      <c r="B6" s="1893"/>
      <c r="C6" s="482" t="s">
        <v>1156</v>
      </c>
      <c r="D6" s="457"/>
      <c r="E6" s="1144"/>
      <c r="F6" s="1144"/>
      <c r="G6" s="2540"/>
      <c r="H6" s="1613"/>
      <c r="I6" s="764" t="s">
        <v>1155</v>
      </c>
      <c r="J6" s="684"/>
      <c r="K6" s="1613"/>
      <c r="L6" s="327"/>
      <c r="M6" s="1988"/>
      <c r="N6" s="447"/>
      <c r="O6" s="1737"/>
      <c r="P6" s="1737"/>
      <c r="AH6" s="1744">
        <v>0</v>
      </c>
    </row>
    <row s="577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772" customFormat="1" customHeight="1" ht="56.25" hidden="1">
      <c r="A8" s="1893"/>
      <c r="B8" s="1893"/>
      <c r="C8" s="482"/>
      <c r="D8" s="457"/>
      <c r="E8" s="1144"/>
      <c r="F8" s="1144"/>
      <c r="G8" s="1144"/>
      <c r="H8" s="1884"/>
      <c r="I8" s="1852"/>
      <c r="J8" s="1886"/>
      <c r="K8" s="1978"/>
      <c r="L8" s="1884" t="s">
        <v>316</v>
      </c>
      <c r="M8" s="1988"/>
      <c r="N8" s="447"/>
      <c r="O8" s="1737"/>
      <c r="P8" s="1737"/>
      <c r="AH8" s="1744">
        <v>0</v>
      </c>
    </row>
    <row customHeight="1" ht="14.25" hidden="1">
      <c r="T9" s="510"/>
      <c r="AG9" s="368"/>
      <c r="AH9" s="487">
        <v>0</v>
      </c>
    </row>
    <row s="5772" customFormat="1" customHeight="1" ht="56.25" hidden="1">
      <c r="A10" s="1893"/>
      <c r="B10" s="1893"/>
      <c r="C10" s="482"/>
      <c r="D10" s="457"/>
      <c r="E10" s="1144"/>
      <c r="F10" s="1144"/>
      <c r="G10" s="1144"/>
      <c r="H10" s="1883"/>
      <c r="I10" s="1852"/>
      <c r="J10" s="1886"/>
      <c r="K10" s="1891"/>
      <c r="L10" s="1884" t="s">
        <v>316</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45652</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 146</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310</v>
      </c>
      <c r="F19" s="2322"/>
      <c r="G19" s="2322"/>
      <c r="H19" s="2322"/>
      <c r="I19" s="2322"/>
      <c r="J19" s="2322"/>
      <c r="K19" s="2322"/>
      <c r="L19" s="2322"/>
      <c r="M19" s="2502" t="s">
        <v>311</v>
      </c>
      <c r="AH19" s="487">
        <v>21</v>
      </c>
    </row>
    <row customHeight="1" ht="22.049999999999997">
      <c r="D20" s="489"/>
      <c r="E20" s="2390" t="s">
        <v>90</v>
      </c>
      <c r="F20" s="2337" t="s">
        <v>129</v>
      </c>
      <c r="G20" s="2337" t="s">
        <v>130</v>
      </c>
      <c r="H20" s="2499" t="s">
        <v>1157</v>
      </c>
      <c r="I20" s="2500"/>
      <c r="J20" s="2546"/>
      <c r="K20" s="2337" t="s">
        <v>313</v>
      </c>
      <c r="L20" s="2337" t="s">
        <v>400</v>
      </c>
      <c r="M20" s="2502"/>
      <c r="AH20" s="487">
        <v>21</v>
      </c>
    </row>
    <row customHeight="1" ht="22.049999999999997">
      <c r="D21" s="489"/>
      <c r="E21" s="2392"/>
      <c r="F21" s="2338"/>
      <c r="G21" s="2338"/>
      <c r="H21" s="2331" t="s">
        <v>1158</v>
      </c>
      <c r="I21" s="2333"/>
      <c r="J21" s="221" t="s">
        <v>1159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117</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316</v>
      </c>
      <c r="L23" s="2574"/>
      <c r="M23" s="1882"/>
      <c r="N23" s="447"/>
      <c r="AH23" s="487">
        <v>19</v>
      </c>
    </row>
    <row customHeight="1" ht="60.75" hidden="1">
      <c r="A24" s="1893" t="s">
        <v>162</v>
      </c>
      <c r="B24" s="1893" t="s">
        <v>163</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316</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772" customFormat="1" customHeight="1" ht="18.75" hidden="1">
      <c r="A25" s="1893"/>
      <c r="B25" s="1893"/>
      <c r="C25" s="482" t="s">
        <v>1154</v>
      </c>
      <c r="D25" s="2579"/>
      <c r="E25" s="2317"/>
      <c r="F25" s="2583"/>
      <c r="G25" s="2540"/>
      <c r="H25" s="1613"/>
      <c r="I25" s="764" t="s">
        <v>1155</v>
      </c>
      <c r="J25" s="684"/>
      <c r="K25" s="1613"/>
      <c r="L25" s="327"/>
      <c r="M25" s="2283"/>
      <c r="N25" s="447"/>
      <c r="O25" s="1737"/>
      <c r="P25" s="1737"/>
      <c r="AH25" s="1744">
        <v>0</v>
      </c>
    </row>
    <row customHeight="1" ht="0.75" hidden="1">
      <c r="A26" s="1893"/>
      <c r="B26" s="1893"/>
      <c r="C26" s="482" t="s">
        <v>1160</v>
      </c>
      <c r="D26" s="2579"/>
      <c r="E26" s="2317"/>
      <c r="F26" s="2496"/>
      <c r="G26" s="513"/>
      <c r="H26" s="1613"/>
      <c r="I26" s="508"/>
      <c r="J26" s="462"/>
      <c r="K26" s="1613"/>
      <c r="L26" s="314"/>
      <c r="M26" s="2283"/>
      <c r="N26" s="447"/>
      <c r="AH26" s="487">
        <v>0</v>
      </c>
    </row>
    <row s="5772" customFormat="1" customHeight="1" ht="45" hidden="1">
      <c r="A27" s="1893" t="s">
        <v>167</v>
      </c>
      <c r="B27" s="1893" t="s">
        <v>168</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316</v>
      </c>
      <c r="M27" s="2283"/>
      <c r="N27" s="447"/>
      <c r="O27" s="1737"/>
      <c r="P27" s="1737"/>
      <c r="AH27" s="1744">
        <v>0</v>
      </c>
    </row>
    <row s="5772" customFormat="1" customHeight="1" ht="18.75" hidden="1">
      <c r="A28" s="1893"/>
      <c r="B28" s="1893"/>
      <c r="C28" s="482" t="s">
        <v>1154</v>
      </c>
      <c r="D28" s="2575"/>
      <c r="E28" s="2576"/>
      <c r="F28" s="2577"/>
      <c r="G28" s="2540"/>
      <c r="H28" s="1613"/>
      <c r="I28" s="764" t="s">
        <v>1155</v>
      </c>
      <c r="J28" s="684"/>
      <c r="K28" s="1613"/>
      <c r="L28" s="327"/>
      <c r="M28" s="2283"/>
      <c r="N28" s="447"/>
      <c r="O28" s="1737"/>
      <c r="P28" s="1737"/>
      <c r="AH28" s="1744">
        <v>0</v>
      </c>
    </row>
    <row s="5772" customFormat="1" customHeight="1" ht="0.75" hidden="1">
      <c r="A29" s="1893"/>
      <c r="B29" s="1893"/>
      <c r="C29" s="482" t="s">
        <v>1160</v>
      </c>
      <c r="D29" s="2575"/>
      <c r="E29" s="2317"/>
      <c r="F29" s="2496"/>
      <c r="G29" s="513"/>
      <c r="H29" s="1613"/>
      <c r="I29" s="764"/>
      <c r="J29" s="684"/>
      <c r="K29" s="1613"/>
      <c r="L29" s="327"/>
      <c r="M29" s="2283"/>
      <c r="N29" s="447"/>
      <c r="O29" s="1737"/>
      <c r="P29" s="1737"/>
      <c r="AH29" s="1744">
        <v>0</v>
      </c>
    </row>
    <row s="5772" customFormat="1" customHeight="1" ht="45" hidden="1">
      <c r="A30" s="1893" t="s">
        <v>174</v>
      </c>
      <c r="B30" s="1893" t="s">
        <v>175</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316</v>
      </c>
      <c r="M30" s="2283"/>
      <c r="N30" s="447"/>
      <c r="O30" s="1737"/>
      <c r="P30" s="1737"/>
      <c r="AH30" s="1744">
        <v>0</v>
      </c>
    </row>
    <row s="5772" customFormat="1" customHeight="1" ht="18.75" hidden="1">
      <c r="A31" s="1893"/>
      <c r="B31" s="1893"/>
      <c r="C31" s="482" t="s">
        <v>1154</v>
      </c>
      <c r="D31" s="2575"/>
      <c r="E31" s="2317"/>
      <c r="F31" s="2496"/>
      <c r="G31" s="2540"/>
      <c r="H31" s="1613"/>
      <c r="I31" s="764" t="s">
        <v>1155</v>
      </c>
      <c r="J31" s="684"/>
      <c r="K31" s="1613"/>
      <c r="L31" s="327"/>
      <c r="M31" s="2283"/>
      <c r="N31" s="447"/>
      <c r="O31" s="1737"/>
      <c r="P31" s="1737"/>
      <c r="AH31" s="1744">
        <v>0</v>
      </c>
    </row>
    <row s="5772" customFormat="1" customHeight="1" ht="0.75" hidden="1">
      <c r="A32" s="1893"/>
      <c r="B32" s="1893"/>
      <c r="C32" s="482" t="s">
        <v>1160</v>
      </c>
      <c r="D32" s="2575"/>
      <c r="E32" s="2317"/>
      <c r="F32" s="2496"/>
      <c r="G32" s="513"/>
      <c r="H32" s="1613"/>
      <c r="I32" s="764"/>
      <c r="J32" s="684"/>
      <c r="K32" s="1613"/>
      <c r="L32" s="327"/>
      <c r="M32" s="2283"/>
      <c r="N32" s="447"/>
      <c r="O32" s="1737"/>
      <c r="P32" s="1737"/>
      <c r="AH32" s="1744">
        <v>0</v>
      </c>
    </row>
    <row s="5772" customFormat="1" customHeight="1" ht="45" hidden="1">
      <c r="A33" s="1893" t="s">
        <v>180</v>
      </c>
      <c r="B33" s="1893" t="s">
        <v>181</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316</v>
      </c>
      <c r="M33" s="2283"/>
      <c r="N33" s="447"/>
      <c r="O33" s="1737"/>
      <c r="P33" s="1737"/>
      <c r="AH33" s="1744">
        <v>0</v>
      </c>
    </row>
    <row s="5772" customFormat="1" customHeight="1" ht="18.75" hidden="1">
      <c r="A34" s="1893"/>
      <c r="B34" s="1893"/>
      <c r="C34" s="482" t="s">
        <v>1154</v>
      </c>
      <c r="D34" s="2575"/>
      <c r="E34" s="2317"/>
      <c r="F34" s="2496"/>
      <c r="G34" s="2540"/>
      <c r="H34" s="1613"/>
      <c r="I34" s="764" t="s">
        <v>1155</v>
      </c>
      <c r="J34" s="684"/>
      <c r="K34" s="1613"/>
      <c r="L34" s="327"/>
      <c r="M34" s="2283"/>
      <c r="N34" s="447"/>
      <c r="O34" s="1737"/>
      <c r="P34" s="1737"/>
      <c r="AH34" s="1744">
        <v>0</v>
      </c>
    </row>
    <row s="5772" customFormat="1" customHeight="1" ht="0.75" hidden="1">
      <c r="A35" s="1893"/>
      <c r="B35" s="1893"/>
      <c r="C35" s="482" t="s">
        <v>1160</v>
      </c>
      <c r="D35" s="2575"/>
      <c r="E35" s="2317"/>
      <c r="F35" s="2496"/>
      <c r="G35" s="513"/>
      <c r="H35" s="1613"/>
      <c r="I35" s="764"/>
      <c r="J35" s="684"/>
      <c r="K35" s="1613"/>
      <c r="L35" s="327"/>
      <c r="M35" s="2283"/>
      <c r="N35" s="447"/>
      <c r="O35" s="1737"/>
      <c r="P35" s="1737"/>
      <c r="AH35" s="1744">
        <v>0</v>
      </c>
    </row>
    <row s="5772" customFormat="1" customHeight="1" ht="18.75" hidden="1">
      <c r="A36" s="1893" t="s">
        <v>186</v>
      </c>
      <c r="B36" s="1893" t="s">
        <v>187</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316</v>
      </c>
      <c r="M36" s="2283"/>
      <c r="N36" s="447"/>
      <c r="O36" s="1737"/>
      <c r="P36" s="1737"/>
      <c r="AH36" s="1744">
        <v>0</v>
      </c>
    </row>
    <row s="5772" customFormat="1" customHeight="1" ht="18.75" hidden="1">
      <c r="A37" s="1893"/>
      <c r="B37" s="1893"/>
      <c r="C37" s="482" t="s">
        <v>1154</v>
      </c>
      <c r="D37" s="2575"/>
      <c r="E37" s="2317"/>
      <c r="F37" s="2496"/>
      <c r="G37" s="2540"/>
      <c r="H37" s="1613"/>
      <c r="I37" s="764" t="s">
        <v>1155</v>
      </c>
      <c r="J37" s="684"/>
      <c r="K37" s="1613"/>
      <c r="L37" s="327"/>
      <c r="M37" s="2283"/>
      <c r="N37" s="447"/>
      <c r="O37" s="1737"/>
      <c r="P37" s="1737"/>
      <c r="AH37" s="1744">
        <v>0</v>
      </c>
    </row>
    <row s="5772" customFormat="1" customHeight="1" ht="0.75" hidden="1">
      <c r="A38" s="1893"/>
      <c r="B38" s="1893"/>
      <c r="C38" s="482" t="s">
        <v>1160</v>
      </c>
      <c r="D38" s="2575"/>
      <c r="E38" s="2317"/>
      <c r="F38" s="2496"/>
      <c r="G38" s="513"/>
      <c r="H38" s="1613"/>
      <c r="I38" s="764"/>
      <c r="J38" s="684"/>
      <c r="K38" s="1613"/>
      <c r="L38" s="327"/>
      <c r="M38" s="2283"/>
      <c r="N38" s="447"/>
      <c r="O38" s="1737"/>
      <c r="P38" s="1737"/>
      <c r="AH38" s="1744">
        <v>0</v>
      </c>
    </row>
    <row s="5772" customFormat="1" customHeight="1" ht="18.75" hidden="1">
      <c r="A39" s="1893" t="s">
        <v>192</v>
      </c>
      <c r="B39" s="1893" t="s">
        <v>193</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316</v>
      </c>
      <c r="M39" s="2283"/>
      <c r="N39" s="447"/>
      <c r="O39" s="1737"/>
      <c r="P39" s="1737"/>
      <c r="AH39" s="1744">
        <v>0</v>
      </c>
    </row>
    <row s="5772" customFormat="1" customHeight="1" ht="18.75" hidden="1">
      <c r="A40" s="1893"/>
      <c r="B40" s="1893"/>
      <c r="C40" s="482" t="s">
        <v>1154</v>
      </c>
      <c r="D40" s="2575"/>
      <c r="E40" s="2317"/>
      <c r="F40" s="2496"/>
      <c r="G40" s="2540"/>
      <c r="H40" s="1613"/>
      <c r="I40" s="764" t="s">
        <v>1155</v>
      </c>
      <c r="J40" s="684"/>
      <c r="K40" s="1613"/>
      <c r="L40" s="327"/>
      <c r="M40" s="2283"/>
      <c r="N40" s="447"/>
      <c r="O40" s="1737"/>
      <c r="P40" s="1737"/>
      <c r="AH40" s="1744">
        <v>0</v>
      </c>
    </row>
    <row s="5772" customFormat="1" customHeight="1" ht="0.75" hidden="1">
      <c r="A41" s="1893"/>
      <c r="B41" s="1893"/>
      <c r="C41" s="482" t="s">
        <v>1160</v>
      </c>
      <c r="D41" s="2575"/>
      <c r="E41" s="2317"/>
      <c r="F41" s="2496"/>
      <c r="G41" s="513"/>
      <c r="H41" s="1613"/>
      <c r="I41" s="764"/>
      <c r="J41" s="684"/>
      <c r="K41" s="1613"/>
      <c r="L41" s="327"/>
      <c r="M41" s="2283"/>
      <c r="N41" s="447"/>
      <c r="O41" s="1737"/>
      <c r="P41" s="1737"/>
      <c r="AH41" s="1744">
        <v>0</v>
      </c>
    </row>
    <row s="5772" customFormat="1" customHeight="1" ht="18.75" hidden="1">
      <c r="A42" s="1893" t="s">
        <v>198</v>
      </c>
      <c r="B42" s="1893" t="s">
        <v>199</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316</v>
      </c>
      <c r="M42" s="2283"/>
      <c r="N42" s="447"/>
      <c r="O42" s="1737"/>
      <c r="P42" s="1737"/>
      <c r="AH42" s="1744">
        <v>0</v>
      </c>
    </row>
    <row s="5772" customFormat="1" customHeight="1" ht="18.75" hidden="1">
      <c r="A43" s="1893"/>
      <c r="B43" s="1893"/>
      <c r="C43" s="482" t="s">
        <v>1154</v>
      </c>
      <c r="D43" s="2575"/>
      <c r="E43" s="2317"/>
      <c r="F43" s="2496"/>
      <c r="G43" s="2540"/>
      <c r="H43" s="1613"/>
      <c r="I43" s="764" t="s">
        <v>1155</v>
      </c>
      <c r="J43" s="684"/>
      <c r="K43" s="1613"/>
      <c r="L43" s="327"/>
      <c r="M43" s="2283"/>
      <c r="N43" s="447"/>
      <c r="O43" s="1737"/>
      <c r="P43" s="1737"/>
      <c r="AH43" s="1744">
        <v>0</v>
      </c>
    </row>
    <row s="5772" customFormat="1" customHeight="1" ht="0.75" hidden="1">
      <c r="A44" s="1893"/>
      <c r="B44" s="1893"/>
      <c r="C44" s="482" t="s">
        <v>1160</v>
      </c>
      <c r="D44" s="2575"/>
      <c r="E44" s="2317"/>
      <c r="F44" s="2496"/>
      <c r="G44" s="513"/>
      <c r="H44" s="1613"/>
      <c r="I44" s="764"/>
      <c r="J44" s="684"/>
      <c r="K44" s="1613"/>
      <c r="L44" s="327"/>
      <c r="M44" s="2283"/>
      <c r="N44" s="447"/>
      <c r="O44" s="1737"/>
      <c r="P44" s="1737"/>
      <c r="AH44" s="1744">
        <v>0</v>
      </c>
    </row>
    <row s="5772" customFormat="1" customHeight="1" ht="18.75" hidden="1">
      <c r="A45" s="1893" t="s">
        <v>204</v>
      </c>
      <c r="B45" s="1893" t="s">
        <v>205</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316</v>
      </c>
      <c r="M45" s="2283"/>
      <c r="N45" s="447"/>
      <c r="O45" s="1737"/>
      <c r="P45" s="1737"/>
      <c r="AH45" s="1744">
        <v>0</v>
      </c>
    </row>
    <row s="5772" customFormat="1" customHeight="1" ht="18.75" hidden="1">
      <c r="A46" s="1893"/>
      <c r="B46" s="1893"/>
      <c r="C46" s="482" t="s">
        <v>1154</v>
      </c>
      <c r="D46" s="2575"/>
      <c r="E46" s="2317"/>
      <c r="F46" s="2496"/>
      <c r="G46" s="2540"/>
      <c r="H46" s="1613"/>
      <c r="I46" s="764" t="s">
        <v>1155</v>
      </c>
      <c r="J46" s="684"/>
      <c r="K46" s="1613"/>
      <c r="L46" s="327"/>
      <c r="M46" s="2283"/>
      <c r="N46" s="447"/>
      <c r="O46" s="1737"/>
      <c r="P46" s="1737"/>
      <c r="AH46" s="1744">
        <v>0</v>
      </c>
    </row>
    <row s="5772" customFormat="1" customHeight="1" ht="0.75" hidden="1">
      <c r="A47" s="1893"/>
      <c r="B47" s="1893"/>
      <c r="C47" s="482" t="s">
        <v>1160</v>
      </c>
      <c r="D47" s="2575"/>
      <c r="E47" s="2317"/>
      <c r="F47" s="2496"/>
      <c r="G47" s="513"/>
      <c r="H47" s="1613"/>
      <c r="I47" s="764"/>
      <c r="J47" s="684"/>
      <c r="K47" s="1613"/>
      <c r="L47" s="327"/>
      <c r="M47" s="2283"/>
      <c r="N47" s="447"/>
      <c r="O47" s="1737"/>
      <c r="P47" s="1737"/>
      <c r="AH47" s="1744">
        <v>0</v>
      </c>
    </row>
    <row s="5772" customFormat="1" customHeight="1" ht="18.75" hidden="1">
      <c r="A48" s="1893" t="s">
        <v>210</v>
      </c>
      <c r="B48" s="1893" t="s">
        <v>211</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316</v>
      </c>
      <c r="M48" s="2283"/>
      <c r="N48" s="447"/>
      <c r="O48" s="1737"/>
      <c r="P48" s="1737"/>
      <c r="AH48" s="1744">
        <v>0</v>
      </c>
    </row>
    <row s="5772" customFormat="1" customHeight="1" ht="18.75" hidden="1">
      <c r="A49" s="1893"/>
      <c r="B49" s="1893"/>
      <c r="C49" s="482" t="s">
        <v>1154</v>
      </c>
      <c r="D49" s="2575"/>
      <c r="E49" s="2317"/>
      <c r="F49" s="2496"/>
      <c r="G49" s="2540"/>
      <c r="H49" s="1613"/>
      <c r="I49" s="764" t="s">
        <v>1155</v>
      </c>
      <c r="J49" s="684"/>
      <c r="K49" s="1613"/>
      <c r="L49" s="327"/>
      <c r="M49" s="2283"/>
      <c r="N49" s="447"/>
      <c r="O49" s="1737"/>
      <c r="P49" s="1737"/>
      <c r="AH49" s="1744">
        <v>0</v>
      </c>
    </row>
    <row s="5772" customFormat="1" customHeight="1" ht="0.75" hidden="1">
      <c r="A50" s="1893"/>
      <c r="B50" s="1893"/>
      <c r="C50" s="482" t="s">
        <v>1160</v>
      </c>
      <c r="D50" s="2575"/>
      <c r="E50" s="2317"/>
      <c r="F50" s="2496"/>
      <c r="G50" s="513"/>
      <c r="H50" s="1613"/>
      <c r="I50" s="764"/>
      <c r="J50" s="684"/>
      <c r="K50" s="1613"/>
      <c r="L50" s="327"/>
      <c r="M50" s="2283"/>
      <c r="N50" s="447"/>
      <c r="O50" s="1737"/>
      <c r="P50" s="1737"/>
      <c r="AH50" s="1744">
        <v>0</v>
      </c>
    </row>
    <row s="5772"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Тариф на холодную питьевую воду</v>
      </c>
      <c r="H51" s="1975"/>
      <c r="I51" s="1852"/>
      <c r="J51" s="1886"/>
      <c r="K51" s="1978"/>
      <c r="L51" s="1975" t="s">
        <v>316</v>
      </c>
      <c r="M51" s="2283"/>
      <c r="N51" s="447"/>
      <c r="O51" s="1737"/>
      <c r="P51" s="1737"/>
      <c r="AH51" s="1744">
        <v>0</v>
      </c>
    </row>
    <row s="5772" customFormat="1" customHeight="1" ht="18.75" hidden="1">
      <c r="A52" s="1893"/>
      <c r="B52" s="1893"/>
      <c r="C52" s="482" t="s">
        <v>1154</v>
      </c>
      <c r="D52" s="2575"/>
      <c r="E52" s="2317"/>
      <c r="F52" s="2496"/>
      <c r="G52" s="2540"/>
      <c r="H52" s="1613"/>
      <c r="I52" s="764" t="s">
        <v>1155</v>
      </c>
      <c r="J52" s="684"/>
      <c r="K52" s="1613"/>
      <c r="L52" s="327"/>
      <c r="M52" s="2283"/>
      <c r="N52" s="447"/>
      <c r="O52" s="1737"/>
      <c r="P52" s="1737"/>
      <c r="AH52" s="1744">
        <v>0</v>
      </c>
    </row>
    <row s="5772" customFormat="1" customHeight="1" ht="0.75" hidden="1">
      <c r="A53" s="1893"/>
      <c r="B53" s="1893"/>
      <c r="C53" s="482" t="s">
        <v>1160</v>
      </c>
      <c r="D53" s="2575"/>
      <c r="E53" s="2317"/>
      <c r="F53" s="2496"/>
      <c r="G53" s="513"/>
      <c r="H53" s="1613"/>
      <c r="I53" s="764"/>
      <c r="J53" s="684"/>
      <c r="K53" s="1613"/>
      <c r="L53" s="327"/>
      <c r="M53" s="2283"/>
      <c r="N53" s="447"/>
      <c r="O53" s="1737"/>
      <c r="P53" s="1737"/>
      <c r="AH53" s="1744">
        <v>0</v>
      </c>
    </row>
    <row s="5772" customFormat="1" customHeight="1" ht="18.75" hidden="1">
      <c r="A54" s="1893" t="s">
        <v>240</v>
      </c>
      <c r="B54" s="1893" t="s">
        <v>241</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316</v>
      </c>
      <c r="M54" s="2283"/>
      <c r="N54" s="447"/>
      <c r="O54" s="1737"/>
      <c r="P54" s="1737"/>
      <c r="AH54" s="1744">
        <v>0</v>
      </c>
    </row>
    <row s="5772" customFormat="1" customHeight="1" ht="18.75" hidden="1">
      <c r="A55" s="1893"/>
      <c r="B55" s="1893"/>
      <c r="C55" s="482" t="s">
        <v>1154</v>
      </c>
      <c r="D55" s="2575"/>
      <c r="E55" s="2317"/>
      <c r="F55" s="2496"/>
      <c r="G55" s="2540"/>
      <c r="H55" s="1613"/>
      <c r="I55" s="764" t="s">
        <v>1155</v>
      </c>
      <c r="J55" s="684"/>
      <c r="K55" s="1613"/>
      <c r="L55" s="327"/>
      <c r="M55" s="2283"/>
      <c r="N55" s="447"/>
      <c r="O55" s="1737"/>
      <c r="P55" s="1737"/>
      <c r="AH55" s="1744">
        <v>0</v>
      </c>
    </row>
    <row s="5772" customFormat="1" customHeight="1" ht="0.75" hidden="1">
      <c r="A56" s="1893"/>
      <c r="B56" s="1893"/>
      <c r="C56" s="482" t="s">
        <v>1160</v>
      </c>
      <c r="D56" s="2575"/>
      <c r="E56" s="2317"/>
      <c r="F56" s="2496"/>
      <c r="G56" s="513"/>
      <c r="H56" s="1613"/>
      <c r="I56" s="764"/>
      <c r="J56" s="684"/>
      <c r="K56" s="1613"/>
      <c r="L56" s="327"/>
      <c r="M56" s="2283"/>
      <c r="N56" s="447"/>
      <c r="O56" s="1737"/>
      <c r="P56" s="1737"/>
      <c r="AH56" s="1744">
        <v>0</v>
      </c>
    </row>
    <row s="5772" customFormat="1" customHeight="1" ht="18.75" hidden="1">
      <c r="A57" s="1893" t="s">
        <v>245</v>
      </c>
      <c r="B57" s="1893" t="s">
        <v>246</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316</v>
      </c>
      <c r="M57" s="2283"/>
      <c r="N57" s="447"/>
      <c r="O57" s="1737"/>
      <c r="P57" s="1737"/>
      <c r="AH57" s="1744">
        <v>0</v>
      </c>
    </row>
    <row s="5772" customFormat="1" customHeight="1" ht="18.75" hidden="1">
      <c r="A58" s="1893"/>
      <c r="B58" s="1893"/>
      <c r="C58" s="482" t="s">
        <v>1154</v>
      </c>
      <c r="D58" s="2575"/>
      <c r="E58" s="2317"/>
      <c r="F58" s="2496"/>
      <c r="G58" s="2540"/>
      <c r="H58" s="1613"/>
      <c r="I58" s="764" t="s">
        <v>1155</v>
      </c>
      <c r="J58" s="684"/>
      <c r="K58" s="1613"/>
      <c r="L58" s="327"/>
      <c r="M58" s="2283"/>
      <c r="N58" s="447"/>
      <c r="O58" s="1737"/>
      <c r="P58" s="1737"/>
      <c r="AH58" s="1744">
        <v>0</v>
      </c>
    </row>
    <row s="5772" customFormat="1" customHeight="1" ht="0.75" hidden="1">
      <c r="A59" s="1893"/>
      <c r="B59" s="1893"/>
      <c r="C59" s="482" t="s">
        <v>1160</v>
      </c>
      <c r="D59" s="2575"/>
      <c r="E59" s="2317"/>
      <c r="F59" s="2496"/>
      <c r="G59" s="513"/>
      <c r="H59" s="1613"/>
      <c r="I59" s="764"/>
      <c r="J59" s="684"/>
      <c r="K59" s="1613"/>
      <c r="L59" s="327"/>
      <c r="M59" s="2283"/>
      <c r="N59" s="447"/>
      <c r="O59" s="1737"/>
      <c r="P59" s="1737"/>
      <c r="AH59" s="1744">
        <v>0</v>
      </c>
    </row>
    <row s="5772" customFormat="1" customHeight="1" ht="18.75" hidden="1">
      <c r="A60" s="1893" t="s">
        <v>250</v>
      </c>
      <c r="B60" s="1893" t="s">
        <v>251</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316</v>
      </c>
      <c r="M60" s="2283"/>
      <c r="N60" s="447"/>
      <c r="O60" s="1737"/>
      <c r="P60" s="1737"/>
      <c r="AH60" s="1744">
        <v>0</v>
      </c>
    </row>
    <row s="5772" customFormat="1" customHeight="1" ht="18.75" hidden="1">
      <c r="A61" s="1893"/>
      <c r="B61" s="1893"/>
      <c r="C61" s="482" t="s">
        <v>1154</v>
      </c>
      <c r="D61" s="2575"/>
      <c r="E61" s="2317"/>
      <c r="F61" s="2496"/>
      <c r="G61" s="2540"/>
      <c r="H61" s="1613"/>
      <c r="I61" s="764" t="s">
        <v>1155</v>
      </c>
      <c r="J61" s="684"/>
      <c r="K61" s="1613"/>
      <c r="L61" s="327"/>
      <c r="M61" s="2283"/>
      <c r="N61" s="447"/>
      <c r="O61" s="1737"/>
      <c r="P61" s="1737"/>
      <c r="AH61" s="1744">
        <v>0</v>
      </c>
    </row>
    <row s="5772" customFormat="1" customHeight="1" ht="0.75" hidden="1">
      <c r="A62" s="1893"/>
      <c r="B62" s="1893"/>
      <c r="C62" s="482" t="s">
        <v>1160</v>
      </c>
      <c r="D62" s="2575"/>
      <c r="E62" s="2317"/>
      <c r="F62" s="2496"/>
      <c r="G62" s="513"/>
      <c r="H62" s="1613"/>
      <c r="I62" s="764"/>
      <c r="J62" s="684"/>
      <c r="K62" s="1613"/>
      <c r="L62" s="327"/>
      <c r="M62" s="2283"/>
      <c r="N62" s="447"/>
      <c r="O62" s="1737"/>
      <c r="P62" s="1737"/>
      <c r="AH62" s="1744">
        <v>0</v>
      </c>
    </row>
    <row s="5772" customFormat="1" customHeight="1" ht="18.75" hidden="1">
      <c r="A63" s="1893" t="s">
        <v>255</v>
      </c>
      <c r="B63" s="1893" t="s">
        <v>256</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316</v>
      </c>
      <c r="M63" s="2283"/>
      <c r="N63" s="447"/>
      <c r="O63" s="1737"/>
      <c r="P63" s="1737"/>
      <c r="AH63" s="1744">
        <v>0</v>
      </c>
    </row>
    <row s="5772" customFormat="1" customHeight="1" ht="18.75" hidden="1">
      <c r="A64" s="1893"/>
      <c r="B64" s="1893"/>
      <c r="C64" s="482" t="s">
        <v>1154</v>
      </c>
      <c r="D64" s="2575"/>
      <c r="E64" s="2317"/>
      <c r="F64" s="2496"/>
      <c r="G64" s="2540"/>
      <c r="H64" s="1613"/>
      <c r="I64" s="764" t="s">
        <v>1155</v>
      </c>
      <c r="J64" s="684"/>
      <c r="K64" s="1613"/>
      <c r="L64" s="327"/>
      <c r="M64" s="2283"/>
      <c r="N64" s="447"/>
      <c r="O64" s="1737"/>
      <c r="P64" s="1737"/>
      <c r="AH64" s="1744">
        <v>0</v>
      </c>
    </row>
    <row s="5772" customFormat="1" customHeight="1" ht="0.75" hidden="1">
      <c r="A65" s="1893"/>
      <c r="B65" s="1893"/>
      <c r="C65" s="482" t="s">
        <v>1160</v>
      </c>
      <c r="D65" s="2575"/>
      <c r="E65" s="2317"/>
      <c r="F65" s="2496"/>
      <c r="G65" s="513"/>
      <c r="H65" s="1613"/>
      <c r="I65" s="764"/>
      <c r="J65" s="684"/>
      <c r="K65" s="1613"/>
      <c r="L65" s="327"/>
      <c r="M65" s="2283"/>
      <c r="N65" s="447"/>
      <c r="O65" s="1737"/>
      <c r="P65" s="1737"/>
      <c r="AH65" s="1744">
        <v>0</v>
      </c>
    </row>
    <row s="5772" customFormat="1" customHeight="1" ht="18.75" hidden="1">
      <c r="A66" s="1893" t="s">
        <v>260</v>
      </c>
      <c r="B66" s="1893" t="s">
        <v>261</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316</v>
      </c>
      <c r="M66" s="2283"/>
      <c r="N66" s="447"/>
      <c r="O66" s="1737"/>
      <c r="P66" s="1737"/>
      <c r="AH66" s="1744">
        <v>0</v>
      </c>
    </row>
    <row s="5772" customFormat="1" customHeight="1" ht="18.75" hidden="1">
      <c r="A67" s="1893"/>
      <c r="B67" s="1893"/>
      <c r="C67" s="482" t="s">
        <v>1154</v>
      </c>
      <c r="D67" s="2575"/>
      <c r="E67" s="2317"/>
      <c r="F67" s="2496"/>
      <c r="G67" s="2540"/>
      <c r="H67" s="1613"/>
      <c r="I67" s="764" t="s">
        <v>1155</v>
      </c>
      <c r="J67" s="684"/>
      <c r="K67" s="1613"/>
      <c r="L67" s="327"/>
      <c r="M67" s="2283"/>
      <c r="N67" s="447"/>
      <c r="O67" s="1737"/>
      <c r="P67" s="1737"/>
      <c r="AH67" s="1744">
        <v>0</v>
      </c>
    </row>
    <row s="5772" customFormat="1" customHeight="1" ht="0.75" hidden="1">
      <c r="A68" s="1893"/>
      <c r="B68" s="1893"/>
      <c r="C68" s="482" t="s">
        <v>1160</v>
      </c>
      <c r="D68" s="2575"/>
      <c r="E68" s="2317"/>
      <c r="F68" s="2496"/>
      <c r="G68" s="513"/>
      <c r="H68" s="1613"/>
      <c r="I68" s="764"/>
      <c r="J68" s="684"/>
      <c r="K68" s="1613"/>
      <c r="L68" s="327"/>
      <c r="M68" s="2283"/>
      <c r="N68" s="447"/>
      <c r="O68" s="1737"/>
      <c r="P68" s="1737"/>
      <c r="AH68" s="1744">
        <v>0</v>
      </c>
    </row>
    <row s="5772" customFormat="1" customHeight="1" ht="18.75" hidden="1">
      <c r="A69" s="1893" t="s">
        <v>265</v>
      </c>
      <c r="B69" s="1893" t="s">
        <v>266</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316</v>
      </c>
      <c r="M69" s="2283"/>
      <c r="N69" s="447"/>
      <c r="O69" s="1737"/>
      <c r="P69" s="1737"/>
      <c r="AH69" s="1744">
        <v>0</v>
      </c>
    </row>
    <row s="5772" customFormat="1" customHeight="1" ht="18.75" hidden="1">
      <c r="A70" s="1893"/>
      <c r="B70" s="1893"/>
      <c r="C70" s="482" t="s">
        <v>1154</v>
      </c>
      <c r="D70" s="2575"/>
      <c r="E70" s="2317"/>
      <c r="F70" s="2496"/>
      <c r="G70" s="2540"/>
      <c r="H70" s="1613"/>
      <c r="I70" s="764" t="s">
        <v>1155</v>
      </c>
      <c r="J70" s="684"/>
      <c r="K70" s="1613"/>
      <c r="L70" s="327"/>
      <c r="M70" s="2283"/>
      <c r="N70" s="447"/>
      <c r="O70" s="1737"/>
      <c r="P70" s="1737"/>
      <c r="AH70" s="1744">
        <v>0</v>
      </c>
    </row>
    <row s="5772" customFormat="1" customHeight="1" ht="0.75" hidden="1">
      <c r="A71" s="1893"/>
      <c r="B71" s="1893"/>
      <c r="C71" s="482" t="s">
        <v>1160</v>
      </c>
      <c r="D71" s="2575"/>
      <c r="E71" s="2317"/>
      <c r="F71" s="2496"/>
      <c r="G71" s="513"/>
      <c r="H71" s="1613"/>
      <c r="I71" s="764"/>
      <c r="J71" s="684"/>
      <c r="K71" s="1613"/>
      <c r="L71" s="327"/>
      <c r="M71" s="2283"/>
      <c r="N71" s="447"/>
      <c r="O71" s="1737"/>
      <c r="P71" s="1737"/>
      <c r="AH71" s="1744">
        <v>0</v>
      </c>
    </row>
    <row s="5772" customFormat="1" customHeight="1" ht="18.75" hidden="1">
      <c r="A72" s="1893" t="s">
        <v>270</v>
      </c>
      <c r="B72" s="1893" t="s">
        <v>271</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316</v>
      </c>
      <c r="M72" s="2283"/>
      <c r="N72" s="447"/>
      <c r="O72" s="1737"/>
      <c r="P72" s="1737"/>
      <c r="AH72" s="1744">
        <v>0</v>
      </c>
    </row>
    <row s="5772" customFormat="1" customHeight="1" ht="18.75" hidden="1">
      <c r="A73" s="1893"/>
      <c r="B73" s="1893"/>
      <c r="C73" s="482" t="s">
        <v>1154</v>
      </c>
      <c r="D73" s="2575"/>
      <c r="E73" s="2317"/>
      <c r="F73" s="2496"/>
      <c r="G73" s="2540"/>
      <c r="H73" s="1613"/>
      <c r="I73" s="764" t="s">
        <v>1155</v>
      </c>
      <c r="J73" s="684"/>
      <c r="K73" s="1613"/>
      <c r="L73" s="327"/>
      <c r="M73" s="2283"/>
      <c r="N73" s="447"/>
      <c r="O73" s="1737"/>
      <c r="P73" s="1737"/>
      <c r="AH73" s="1744">
        <v>0</v>
      </c>
    </row>
    <row s="5772" customFormat="1" customHeight="1" ht="0.75" hidden="1">
      <c r="A74" s="1893"/>
      <c r="B74" s="1893"/>
      <c r="C74" s="482" t="s">
        <v>1160</v>
      </c>
      <c r="D74" s="2575"/>
      <c r="E74" s="2317"/>
      <c r="F74" s="2496"/>
      <c r="G74" s="513"/>
      <c r="H74" s="1613"/>
      <c r="I74" s="764"/>
      <c r="J74" s="684"/>
      <c r="K74" s="1613"/>
      <c r="L74" s="327"/>
      <c r="M74" s="2283"/>
      <c r="N74" s="447"/>
      <c r="O74" s="1737"/>
      <c r="P74" s="1737"/>
      <c r="AH74" s="1744">
        <v>0</v>
      </c>
    </row>
    <row s="5772" customFormat="1" customHeight="1" ht="18.75" hidden="1">
      <c r="A75" s="1893" t="s">
        <v>275</v>
      </c>
      <c r="B75" s="1893" t="s">
        <v>276</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316</v>
      </c>
      <c r="M75" s="2283"/>
      <c r="N75" s="447"/>
      <c r="O75" s="1737"/>
      <c r="P75" s="1737"/>
      <c r="AH75" s="1744">
        <v>0</v>
      </c>
    </row>
    <row s="5772" customFormat="1" customHeight="1" ht="18.75" hidden="1">
      <c r="A76" s="1893"/>
      <c r="B76" s="1893"/>
      <c r="C76" s="482" t="s">
        <v>1154</v>
      </c>
      <c r="D76" s="2575"/>
      <c r="E76" s="2317"/>
      <c r="F76" s="2496"/>
      <c r="G76" s="2540"/>
      <c r="H76" s="1613"/>
      <c r="I76" s="764" t="s">
        <v>1155</v>
      </c>
      <c r="J76" s="684"/>
      <c r="K76" s="1613"/>
      <c r="L76" s="327"/>
      <c r="M76" s="2283"/>
      <c r="N76" s="447"/>
      <c r="O76" s="1737"/>
      <c r="P76" s="1737"/>
      <c r="AH76" s="1744">
        <v>0</v>
      </c>
    </row>
    <row s="5772" customFormat="1" customHeight="1" ht="0.75" hidden="1">
      <c r="A77" s="1893"/>
      <c r="B77" s="1893"/>
      <c r="C77" s="482" t="s">
        <v>1160</v>
      </c>
      <c r="D77" s="2575"/>
      <c r="E77" s="2317"/>
      <c r="F77" s="2496"/>
      <c r="G77" s="513"/>
      <c r="H77" s="1613"/>
      <c r="I77" s="764"/>
      <c r="J77" s="684"/>
      <c r="K77" s="1613"/>
      <c r="L77" s="327"/>
      <c r="M77" s="2283"/>
      <c r="N77" s="447"/>
      <c r="O77" s="1737"/>
      <c r="P77" s="1737"/>
      <c r="AH77" s="1744">
        <v>0</v>
      </c>
    </row>
    <row s="5772" customFormat="1" customHeight="1" ht="18.75" hidden="1">
      <c r="A78" s="1893" t="s">
        <v>280</v>
      </c>
      <c r="B78" s="1893" t="s">
        <v>281</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316</v>
      </c>
      <c r="M78" s="2283"/>
      <c r="N78" s="447"/>
      <c r="O78" s="1737"/>
      <c r="P78" s="1737"/>
      <c r="AH78" s="1744">
        <v>0</v>
      </c>
    </row>
    <row s="5772" customFormat="1" customHeight="1" ht="18.75" hidden="1">
      <c r="A79" s="1893"/>
      <c r="B79" s="1893"/>
      <c r="C79" s="482" t="s">
        <v>1154</v>
      </c>
      <c r="D79" s="2575"/>
      <c r="E79" s="2317"/>
      <c r="F79" s="2496"/>
      <c r="G79" s="2540"/>
      <c r="H79" s="1613"/>
      <c r="I79" s="764" t="s">
        <v>1155</v>
      </c>
      <c r="J79" s="684"/>
      <c r="K79" s="1613"/>
      <c r="L79" s="327"/>
      <c r="M79" s="2283"/>
      <c r="N79" s="447"/>
      <c r="O79" s="1737"/>
      <c r="P79" s="1737"/>
      <c r="AH79" s="1744">
        <v>0</v>
      </c>
    </row>
    <row s="5772" customFormat="1" customHeight="1" ht="0.75" hidden="1">
      <c r="A80" s="1893"/>
      <c r="B80" s="1893"/>
      <c r="C80" s="482" t="s">
        <v>1160</v>
      </c>
      <c r="D80" s="2575"/>
      <c r="E80" s="2317"/>
      <c r="F80" s="2496"/>
      <c r="G80" s="513"/>
      <c r="H80" s="1613"/>
      <c r="I80" s="764"/>
      <c r="J80" s="684"/>
      <c r="K80" s="1613"/>
      <c r="L80" s="327"/>
      <c r="M80" s="2283"/>
      <c r="N80" s="447"/>
      <c r="O80" s="1737"/>
      <c r="P80" s="1737"/>
      <c r="AH80" s="1744">
        <v>0</v>
      </c>
    </row>
    <row s="5772" customFormat="1" customHeight="1" ht="18.75" hidden="1">
      <c r="A81" s="1893" t="s">
        <v>285</v>
      </c>
      <c r="B81" s="1893" t="s">
        <v>286</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316</v>
      </c>
      <c r="M81" s="2283"/>
      <c r="N81" s="447"/>
      <c r="O81" s="1737"/>
      <c r="P81" s="1737"/>
      <c r="AH81" s="1744">
        <v>0</v>
      </c>
    </row>
    <row s="5772" customFormat="1" customHeight="1" ht="18.75" hidden="1">
      <c r="A82" s="1893"/>
      <c r="B82" s="1893"/>
      <c r="C82" s="482" t="s">
        <v>1154</v>
      </c>
      <c r="D82" s="2575"/>
      <c r="E82" s="2317"/>
      <c r="F82" s="2496"/>
      <c r="G82" s="2540"/>
      <c r="H82" s="1613"/>
      <c r="I82" s="764" t="s">
        <v>1155</v>
      </c>
      <c r="J82" s="684"/>
      <c r="K82" s="1613"/>
      <c r="L82" s="327"/>
      <c r="M82" s="2283"/>
      <c r="N82" s="447"/>
      <c r="O82" s="1737"/>
      <c r="P82" s="1737"/>
      <c r="AH82" s="1744">
        <v>0</v>
      </c>
    </row>
    <row s="5772" customFormat="1" customHeight="1" ht="1.05">
      <c r="A83" s="1893"/>
      <c r="B83" s="1893"/>
      <c r="C83" s="482" t="s">
        <v>1160</v>
      </c>
      <c r="D83" s="2575"/>
      <c r="E83" s="2317"/>
      <c r="F83" s="2496"/>
      <c r="G83" s="513"/>
      <c r="H83" s="1613"/>
      <c r="I83" s="764"/>
      <c r="J83" s="684"/>
      <c r="K83" s="1613"/>
      <c r="L83" s="327"/>
      <c r="M83" s="2283"/>
      <c r="N83" s="447"/>
      <c r="O83" s="1737"/>
      <c r="P83" s="1737"/>
      <c r="AH83" s="1744">
        <v>1</v>
      </c>
    </row>
    <row customHeight="1" ht="19.95">
      <c r="A84" s="1893"/>
      <c r="B84" s="1893"/>
      <c r="D84" s="489"/>
      <c r="E84" s="260" t="s">
        <v>105</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316</v>
      </c>
      <c r="G85" s="311" t="s">
        <v>316</v>
      </c>
      <c r="H85" s="2331" t="s">
        <v>316</v>
      </c>
      <c r="I85" s="2333"/>
      <c r="J85" s="311" t="s">
        <v>316</v>
      </c>
      <c r="K85" s="311" t="s">
        <v>316</v>
      </c>
      <c r="L85" s="514"/>
      <c r="M85" s="458" t="s">
        <v>1161</v>
      </c>
      <c r="N85" s="447"/>
      <c r="AH85" s="487">
        <v>34</v>
      </c>
    </row>
    <row customHeight="1" ht="19.95">
      <c r="A86" s="1893"/>
      <c r="B86" s="1893"/>
      <c r="D86" s="489"/>
      <c r="E86" s="260" t="s">
        <v>92</v>
      </c>
      <c r="F86" s="2573" t="s">
        <v>1162</v>
      </c>
      <c r="G86" s="2573"/>
      <c r="H86" s="2573"/>
      <c r="I86" s="2573"/>
      <c r="J86" s="2573"/>
      <c r="K86" s="2573"/>
      <c r="L86" s="2573"/>
      <c r="M86" s="410"/>
      <c r="N86" s="447"/>
      <c r="AH86" s="487">
        <v>19</v>
      </c>
    </row>
    <row s="5772" customFormat="1" customHeight="1" ht="60.75" hidden="1">
      <c r="A87" s="1893" t="s">
        <v>162</v>
      </c>
      <c r="B87" s="1893" t="s">
        <v>163</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316</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772" customFormat="1" customHeight="1" ht="18.75" hidden="1">
      <c r="A88" s="1893"/>
      <c r="B88" s="1893"/>
      <c r="C88" s="482" t="s">
        <v>1156</v>
      </c>
      <c r="D88" s="2575"/>
      <c r="E88" s="2317"/>
      <c r="F88" s="2496"/>
      <c r="G88" s="2540"/>
      <c r="H88" s="1613"/>
      <c r="I88" s="764" t="s">
        <v>1155</v>
      </c>
      <c r="J88" s="684"/>
      <c r="K88" s="1613"/>
      <c r="L88" s="327"/>
      <c r="M88" s="2283"/>
      <c r="N88" s="447"/>
      <c r="O88" s="1737"/>
      <c r="P88" s="1737"/>
      <c r="AH88" s="1744">
        <v>0</v>
      </c>
    </row>
    <row s="5772" customFormat="1" customHeight="1" ht="0.75" hidden="1">
      <c r="A89" s="1893"/>
      <c r="B89" s="1893"/>
      <c r="C89" s="482" t="s">
        <v>1163</v>
      </c>
      <c r="D89" s="2575"/>
      <c r="E89" s="2317"/>
      <c r="F89" s="2496"/>
      <c r="G89" s="513"/>
      <c r="H89" s="1613"/>
      <c r="I89" s="764"/>
      <c r="J89" s="684"/>
      <c r="K89" s="1613"/>
      <c r="L89" s="327"/>
      <c r="M89" s="2283"/>
      <c r="N89" s="447"/>
      <c r="O89" s="1737"/>
      <c r="P89" s="1737"/>
      <c r="AH89" s="1744">
        <v>0</v>
      </c>
    </row>
    <row s="5772" customFormat="1" customHeight="1" ht="45" hidden="1">
      <c r="A90" s="1893" t="s">
        <v>167</v>
      </c>
      <c r="B90" s="1893" t="s">
        <v>168</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316</v>
      </c>
      <c r="M90" s="2284"/>
      <c r="N90" s="447"/>
      <c r="O90" s="1737"/>
      <c r="P90" s="1737"/>
      <c r="AH90" s="1744">
        <v>0</v>
      </c>
    </row>
    <row s="5772" customFormat="1" customHeight="1" ht="18.75" hidden="1">
      <c r="A91" s="1893"/>
      <c r="B91" s="1893"/>
      <c r="C91" s="482" t="s">
        <v>1156</v>
      </c>
      <c r="D91" s="2575"/>
      <c r="E91" s="2317"/>
      <c r="F91" s="2496"/>
      <c r="G91" s="2540"/>
      <c r="H91" s="1613"/>
      <c r="I91" s="764" t="s">
        <v>1155</v>
      </c>
      <c r="J91" s="684"/>
      <c r="K91" s="1613"/>
      <c r="L91" s="327"/>
      <c r="M91" s="1974"/>
      <c r="N91" s="447"/>
      <c r="O91" s="1737"/>
      <c r="P91" s="1737"/>
      <c r="AH91" s="1744">
        <v>0</v>
      </c>
    </row>
    <row s="5772" customFormat="1" customHeight="1" ht="0.75" hidden="1">
      <c r="A92" s="1893"/>
      <c r="B92" s="1893"/>
      <c r="C92" s="482" t="s">
        <v>1163</v>
      </c>
      <c r="D92" s="2575"/>
      <c r="E92" s="2317"/>
      <c r="F92" s="2496"/>
      <c r="G92" s="513"/>
      <c r="H92" s="1613"/>
      <c r="I92" s="764"/>
      <c r="J92" s="684"/>
      <c r="K92" s="1613"/>
      <c r="L92" s="327"/>
      <c r="M92" s="454"/>
      <c r="N92" s="447"/>
      <c r="O92" s="1737"/>
      <c r="P92" s="1737"/>
      <c r="AH92" s="1744">
        <v>0</v>
      </c>
    </row>
    <row s="5772" customFormat="1" customHeight="1" ht="45" hidden="1">
      <c r="A93" s="1893" t="s">
        <v>174</v>
      </c>
      <c r="B93" s="1893" t="s">
        <v>175</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316</v>
      </c>
      <c r="M93" s="454"/>
      <c r="N93" s="447"/>
      <c r="O93" s="1737"/>
      <c r="P93" s="1737"/>
      <c r="AH93" s="1744">
        <v>0</v>
      </c>
    </row>
    <row s="5772" customFormat="1" customHeight="1" ht="18.75" hidden="1">
      <c r="A94" s="1893"/>
      <c r="B94" s="1893"/>
      <c r="C94" s="482" t="s">
        <v>1156</v>
      </c>
      <c r="D94" s="2575"/>
      <c r="E94" s="2317"/>
      <c r="F94" s="2496"/>
      <c r="G94" s="2540"/>
      <c r="H94" s="1613"/>
      <c r="I94" s="764" t="s">
        <v>1155</v>
      </c>
      <c r="J94" s="684"/>
      <c r="K94" s="1613"/>
      <c r="L94" s="327"/>
      <c r="M94" s="454"/>
      <c r="N94" s="447"/>
      <c r="O94" s="1737"/>
      <c r="P94" s="1737"/>
      <c r="AH94" s="1744">
        <v>0</v>
      </c>
    </row>
    <row s="5772" customFormat="1" customHeight="1" ht="0.75" hidden="1">
      <c r="A95" s="1893"/>
      <c r="B95" s="1893"/>
      <c r="C95" s="482" t="s">
        <v>1163</v>
      </c>
      <c r="D95" s="2575"/>
      <c r="E95" s="2317"/>
      <c r="F95" s="2496"/>
      <c r="G95" s="513"/>
      <c r="H95" s="1613"/>
      <c r="I95" s="764"/>
      <c r="J95" s="684"/>
      <c r="K95" s="1613"/>
      <c r="L95" s="327"/>
      <c r="M95" s="454"/>
      <c r="N95" s="447"/>
      <c r="O95" s="1737"/>
      <c r="P95" s="1737"/>
      <c r="AH95" s="1744">
        <v>0</v>
      </c>
    </row>
    <row s="5772" customFormat="1" customHeight="1" ht="45" hidden="1">
      <c r="A96" s="1893" t="s">
        <v>180</v>
      </c>
      <c r="B96" s="1893" t="s">
        <v>181</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316</v>
      </c>
      <c r="M96" s="454"/>
      <c r="N96" s="447"/>
      <c r="O96" s="1737"/>
      <c r="P96" s="1737"/>
      <c r="AH96" s="1744">
        <v>0</v>
      </c>
    </row>
    <row s="5772" customFormat="1" customHeight="1" ht="18.75" hidden="1">
      <c r="A97" s="1893"/>
      <c r="B97" s="1893"/>
      <c r="C97" s="482" t="s">
        <v>1156</v>
      </c>
      <c r="D97" s="2575"/>
      <c r="E97" s="2317"/>
      <c r="F97" s="2496"/>
      <c r="G97" s="2540"/>
      <c r="H97" s="1613"/>
      <c r="I97" s="764" t="s">
        <v>1155</v>
      </c>
      <c r="J97" s="684"/>
      <c r="K97" s="1613"/>
      <c r="L97" s="327"/>
      <c r="M97" s="454"/>
      <c r="N97" s="447"/>
      <c r="O97" s="1737"/>
      <c r="P97" s="1737"/>
      <c r="AH97" s="1744">
        <v>0</v>
      </c>
    </row>
    <row s="5772" customFormat="1" customHeight="1" ht="0.75" hidden="1">
      <c r="A98" s="1893"/>
      <c r="B98" s="1893"/>
      <c r="C98" s="482" t="s">
        <v>1163</v>
      </c>
      <c r="D98" s="2575"/>
      <c r="E98" s="2317"/>
      <c r="F98" s="2496"/>
      <c r="G98" s="513"/>
      <c r="H98" s="1613"/>
      <c r="I98" s="764"/>
      <c r="J98" s="684"/>
      <c r="K98" s="1613"/>
      <c r="L98" s="327"/>
      <c r="M98" s="454"/>
      <c r="N98" s="447"/>
      <c r="O98" s="1737"/>
      <c r="P98" s="1737"/>
      <c r="AH98" s="1744">
        <v>0</v>
      </c>
    </row>
    <row s="5772" customFormat="1" customHeight="1" ht="18.75" hidden="1">
      <c r="A99" s="1893" t="s">
        <v>186</v>
      </c>
      <c r="B99" s="1893" t="s">
        <v>187</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316</v>
      </c>
      <c r="M99" s="454"/>
      <c r="N99" s="447"/>
      <c r="O99" s="1737"/>
      <c r="P99" s="1737"/>
      <c r="AH99" s="1744">
        <v>0</v>
      </c>
    </row>
    <row s="5772" customFormat="1" customHeight="1" ht="18.75" hidden="1">
      <c r="A100" s="1893"/>
      <c r="B100" s="1893"/>
      <c r="C100" s="482" t="s">
        <v>1156</v>
      </c>
      <c r="D100" s="2575"/>
      <c r="E100" s="2317"/>
      <c r="F100" s="2496"/>
      <c r="G100" s="2540"/>
      <c r="H100" s="1613"/>
      <c r="I100" s="764" t="s">
        <v>1155</v>
      </c>
      <c r="J100" s="684"/>
      <c r="K100" s="1613"/>
      <c r="L100" s="327"/>
      <c r="M100" s="454"/>
      <c r="N100" s="447"/>
      <c r="O100" s="1737"/>
      <c r="P100" s="1737"/>
      <c r="AH100" s="1744">
        <v>0</v>
      </c>
    </row>
    <row s="5772" customFormat="1" customHeight="1" ht="0.75" hidden="1">
      <c r="A101" s="1893"/>
      <c r="B101" s="1893"/>
      <c r="C101" s="482" t="s">
        <v>1163</v>
      </c>
      <c r="D101" s="2575"/>
      <c r="E101" s="2317"/>
      <c r="F101" s="2496"/>
      <c r="G101" s="513"/>
      <c r="H101" s="1613"/>
      <c r="I101" s="764"/>
      <c r="J101" s="684"/>
      <c r="K101" s="1613"/>
      <c r="L101" s="327"/>
      <c r="M101" s="454"/>
      <c r="N101" s="447"/>
      <c r="O101" s="1737"/>
      <c r="P101" s="1737"/>
      <c r="AH101" s="1744">
        <v>0</v>
      </c>
    </row>
    <row s="5772" customFormat="1" customHeight="1" ht="18.75" hidden="1">
      <c r="A102" s="1893" t="s">
        <v>192</v>
      </c>
      <c r="B102" s="1893" t="s">
        <v>193</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316</v>
      </c>
      <c r="M102" s="454"/>
      <c r="N102" s="447"/>
      <c r="O102" s="1737"/>
      <c r="P102" s="1737"/>
      <c r="AH102" s="1744">
        <v>0</v>
      </c>
    </row>
    <row s="5772" customFormat="1" customHeight="1" ht="18.75" hidden="1">
      <c r="A103" s="1893"/>
      <c r="B103" s="1893"/>
      <c r="C103" s="482" t="s">
        <v>1156</v>
      </c>
      <c r="D103" s="2575"/>
      <c r="E103" s="2317"/>
      <c r="F103" s="2496"/>
      <c r="G103" s="2540"/>
      <c r="H103" s="1613"/>
      <c r="I103" s="764" t="s">
        <v>1155</v>
      </c>
      <c r="J103" s="684"/>
      <c r="K103" s="1613"/>
      <c r="L103" s="327"/>
      <c r="M103" s="454"/>
      <c r="N103" s="447"/>
      <c r="O103" s="1737"/>
      <c r="P103" s="1737"/>
      <c r="AH103" s="1744">
        <v>0</v>
      </c>
    </row>
    <row s="5772" customFormat="1" customHeight="1" ht="0.75" hidden="1">
      <c r="A104" s="1893"/>
      <c r="B104" s="1893"/>
      <c r="C104" s="482" t="s">
        <v>1163</v>
      </c>
      <c r="D104" s="2575"/>
      <c r="E104" s="2317"/>
      <c r="F104" s="2496"/>
      <c r="G104" s="513"/>
      <c r="H104" s="1613"/>
      <c r="I104" s="764"/>
      <c r="J104" s="684"/>
      <c r="K104" s="1613"/>
      <c r="L104" s="327"/>
      <c r="M104" s="454"/>
      <c r="N104" s="447"/>
      <c r="O104" s="1737"/>
      <c r="P104" s="1737"/>
      <c r="AH104" s="1744">
        <v>0</v>
      </c>
    </row>
    <row s="5772" customFormat="1" customHeight="1" ht="18.75" hidden="1">
      <c r="A105" s="1893" t="s">
        <v>198</v>
      </c>
      <c r="B105" s="1893" t="s">
        <v>199</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316</v>
      </c>
      <c r="M105" s="454"/>
      <c r="N105" s="447"/>
      <c r="O105" s="1737"/>
      <c r="P105" s="1737"/>
      <c r="AH105" s="1744">
        <v>0</v>
      </c>
    </row>
    <row s="5772" customFormat="1" customHeight="1" ht="18.75" hidden="1">
      <c r="A106" s="1893"/>
      <c r="B106" s="1893"/>
      <c r="C106" s="482" t="s">
        <v>1156</v>
      </c>
      <c r="D106" s="2575"/>
      <c r="E106" s="2317"/>
      <c r="F106" s="2496"/>
      <c r="G106" s="2540"/>
      <c r="H106" s="1613"/>
      <c r="I106" s="764" t="s">
        <v>1155</v>
      </c>
      <c r="J106" s="684"/>
      <c r="K106" s="1613"/>
      <c r="L106" s="327"/>
      <c r="M106" s="454"/>
      <c r="N106" s="447"/>
      <c r="O106" s="1737"/>
      <c r="P106" s="1737"/>
      <c r="AH106" s="1744">
        <v>0</v>
      </c>
    </row>
    <row s="5772" customFormat="1" customHeight="1" ht="0.75" hidden="1">
      <c r="A107" s="1893"/>
      <c r="B107" s="1893"/>
      <c r="C107" s="482" t="s">
        <v>1163</v>
      </c>
      <c r="D107" s="2575"/>
      <c r="E107" s="2317"/>
      <c r="F107" s="2496"/>
      <c r="G107" s="513"/>
      <c r="H107" s="1613"/>
      <c r="I107" s="764"/>
      <c r="J107" s="684"/>
      <c r="K107" s="1613"/>
      <c r="L107" s="327"/>
      <c r="M107" s="454"/>
      <c r="N107" s="447"/>
      <c r="O107" s="1737"/>
      <c r="P107" s="1737"/>
      <c r="AH107" s="1744">
        <v>0</v>
      </c>
    </row>
    <row s="5772" customFormat="1" customHeight="1" ht="18.75" hidden="1">
      <c r="A108" s="1893" t="s">
        <v>204</v>
      </c>
      <c r="B108" s="1893" t="s">
        <v>205</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316</v>
      </c>
      <c r="M108" s="454"/>
      <c r="N108" s="447"/>
      <c r="O108" s="1737"/>
      <c r="P108" s="1737"/>
      <c r="AH108" s="1744">
        <v>0</v>
      </c>
    </row>
    <row s="5772" customFormat="1" customHeight="1" ht="18.75" hidden="1">
      <c r="A109" s="1893"/>
      <c r="B109" s="1893"/>
      <c r="C109" s="482" t="s">
        <v>1156</v>
      </c>
      <c r="D109" s="2575"/>
      <c r="E109" s="2317"/>
      <c r="F109" s="2496"/>
      <c r="G109" s="2540"/>
      <c r="H109" s="1613"/>
      <c r="I109" s="764" t="s">
        <v>1155</v>
      </c>
      <c r="J109" s="684"/>
      <c r="K109" s="1613"/>
      <c r="L109" s="327"/>
      <c r="M109" s="454"/>
      <c r="N109" s="447"/>
      <c r="O109" s="1737"/>
      <c r="P109" s="1737"/>
      <c r="AH109" s="1744">
        <v>0</v>
      </c>
    </row>
    <row s="5772" customFormat="1" customHeight="1" ht="0.75" hidden="1">
      <c r="A110" s="1893"/>
      <c r="B110" s="1893"/>
      <c r="C110" s="482" t="s">
        <v>1163</v>
      </c>
      <c r="D110" s="2575"/>
      <c r="E110" s="2317"/>
      <c r="F110" s="2496"/>
      <c r="G110" s="513"/>
      <c r="H110" s="1613"/>
      <c r="I110" s="764"/>
      <c r="J110" s="684"/>
      <c r="K110" s="1613"/>
      <c r="L110" s="327"/>
      <c r="M110" s="454"/>
      <c r="N110" s="447"/>
      <c r="O110" s="1737"/>
      <c r="P110" s="1737"/>
      <c r="AH110" s="1744">
        <v>0</v>
      </c>
    </row>
    <row s="5772" customFormat="1" customHeight="1" ht="18.75" hidden="1">
      <c r="A111" s="1893" t="s">
        <v>210</v>
      </c>
      <c r="B111" s="1893" t="s">
        <v>211</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316</v>
      </c>
      <c r="M111" s="454"/>
      <c r="N111" s="447"/>
      <c r="O111" s="1737"/>
      <c r="P111" s="1737"/>
      <c r="AH111" s="1744">
        <v>0</v>
      </c>
    </row>
    <row s="5772" customFormat="1" customHeight="1" ht="18.75" hidden="1">
      <c r="A112" s="1893"/>
      <c r="B112" s="1893"/>
      <c r="C112" s="482" t="s">
        <v>1156</v>
      </c>
      <c r="D112" s="2575"/>
      <c r="E112" s="2317"/>
      <c r="F112" s="2496"/>
      <c r="G112" s="2540"/>
      <c r="H112" s="1613"/>
      <c r="I112" s="764" t="s">
        <v>1155</v>
      </c>
      <c r="J112" s="684"/>
      <c r="K112" s="1613"/>
      <c r="L112" s="327"/>
      <c r="M112" s="454"/>
      <c r="N112" s="447"/>
      <c r="O112" s="1737"/>
      <c r="P112" s="1737"/>
      <c r="AH112" s="1744">
        <v>0</v>
      </c>
    </row>
    <row s="5772" customFormat="1" customHeight="1" ht="0.75" hidden="1">
      <c r="A113" s="1893"/>
      <c r="B113" s="1893"/>
      <c r="C113" s="482" t="s">
        <v>1163</v>
      </c>
      <c r="D113" s="2575"/>
      <c r="E113" s="2317"/>
      <c r="F113" s="2496"/>
      <c r="G113" s="513"/>
      <c r="H113" s="1613"/>
      <c r="I113" s="764"/>
      <c r="J113" s="684"/>
      <c r="K113" s="1613"/>
      <c r="L113" s="327"/>
      <c r="M113" s="454"/>
      <c r="N113" s="447"/>
      <c r="O113" s="1737"/>
      <c r="P113" s="1737"/>
      <c r="AH113" s="1744">
        <v>0</v>
      </c>
    </row>
    <row s="5772"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Тариф на холодную питьевую воду</v>
      </c>
      <c r="H114" s="1975"/>
      <c r="I114" s="1852"/>
      <c r="J114" s="1886"/>
      <c r="K114" s="1891"/>
      <c r="L114" s="1975" t="s">
        <v>316</v>
      </c>
      <c r="M114" s="454"/>
      <c r="N114" s="447"/>
      <c r="O114" s="1737"/>
      <c r="P114" s="1737"/>
      <c r="AH114" s="1744">
        <v>0</v>
      </c>
    </row>
    <row s="5772" customFormat="1" customHeight="1" ht="18.75" hidden="1">
      <c r="A115" s="1893"/>
      <c r="B115" s="1893"/>
      <c r="C115" s="482" t="s">
        <v>1156</v>
      </c>
      <c r="D115" s="2575"/>
      <c r="E115" s="2317"/>
      <c r="F115" s="2496"/>
      <c r="G115" s="2540"/>
      <c r="H115" s="1613"/>
      <c r="I115" s="764" t="s">
        <v>1155</v>
      </c>
      <c r="J115" s="684"/>
      <c r="K115" s="1613"/>
      <c r="L115" s="327"/>
      <c r="M115" s="454"/>
      <c r="N115" s="447"/>
      <c r="O115" s="1737"/>
      <c r="P115" s="1737"/>
      <c r="AH115" s="1744">
        <v>0</v>
      </c>
    </row>
    <row s="5772" customFormat="1" customHeight="1" ht="0.75" hidden="1">
      <c r="A116" s="1893"/>
      <c r="B116" s="1893"/>
      <c r="C116" s="482" t="s">
        <v>1163</v>
      </c>
      <c r="D116" s="2575"/>
      <c r="E116" s="2317"/>
      <c r="F116" s="2496"/>
      <c r="G116" s="513"/>
      <c r="H116" s="1613"/>
      <c r="I116" s="764"/>
      <c r="J116" s="684"/>
      <c r="K116" s="1613"/>
      <c r="L116" s="327"/>
      <c r="M116" s="454"/>
      <c r="N116" s="447"/>
      <c r="O116" s="1737"/>
      <c r="P116" s="1737"/>
      <c r="AH116" s="1744">
        <v>0</v>
      </c>
    </row>
    <row s="5772" customFormat="1" customHeight="1" ht="18.75" hidden="1">
      <c r="A117" s="1893" t="s">
        <v>240</v>
      </c>
      <c r="B117" s="1893" t="s">
        <v>241</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316</v>
      </c>
      <c r="M117" s="454"/>
      <c r="N117" s="447"/>
      <c r="O117" s="1737"/>
      <c r="P117" s="1737"/>
      <c r="AH117" s="1744">
        <v>0</v>
      </c>
    </row>
    <row s="5772" customFormat="1" customHeight="1" ht="18.75" hidden="1">
      <c r="A118" s="1893"/>
      <c r="B118" s="1893"/>
      <c r="C118" s="482" t="s">
        <v>1156</v>
      </c>
      <c r="D118" s="2575"/>
      <c r="E118" s="2317"/>
      <c r="F118" s="2496"/>
      <c r="G118" s="2540"/>
      <c r="H118" s="1613"/>
      <c r="I118" s="764" t="s">
        <v>1155</v>
      </c>
      <c r="J118" s="684"/>
      <c r="K118" s="1613"/>
      <c r="L118" s="327"/>
      <c r="M118" s="454"/>
      <c r="N118" s="447"/>
      <c r="O118" s="1737"/>
      <c r="P118" s="1737"/>
      <c r="AH118" s="1744">
        <v>0</v>
      </c>
    </row>
    <row s="5772" customFormat="1" customHeight="1" ht="0.75" hidden="1">
      <c r="A119" s="1893"/>
      <c r="B119" s="1893"/>
      <c r="C119" s="482" t="s">
        <v>1163</v>
      </c>
      <c r="D119" s="2575"/>
      <c r="E119" s="2317"/>
      <c r="F119" s="2496"/>
      <c r="G119" s="513"/>
      <c r="H119" s="1613"/>
      <c r="I119" s="764"/>
      <c r="J119" s="684"/>
      <c r="K119" s="1613"/>
      <c r="L119" s="327"/>
      <c r="M119" s="454"/>
      <c r="N119" s="447"/>
      <c r="O119" s="1737"/>
      <c r="P119" s="1737"/>
      <c r="AH119" s="1744">
        <v>0</v>
      </c>
    </row>
    <row s="5772" customFormat="1" customHeight="1" ht="18.75" hidden="1">
      <c r="A120" s="1893" t="s">
        <v>245</v>
      </c>
      <c r="B120" s="1893" t="s">
        <v>246</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316</v>
      </c>
      <c r="M120" s="454"/>
      <c r="N120" s="447"/>
      <c r="O120" s="1737"/>
      <c r="P120" s="1737"/>
      <c r="AH120" s="1744">
        <v>0</v>
      </c>
    </row>
    <row s="5772" customFormat="1" customHeight="1" ht="18.75" hidden="1">
      <c r="A121" s="1893"/>
      <c r="B121" s="1893"/>
      <c r="C121" s="482" t="s">
        <v>1156</v>
      </c>
      <c r="D121" s="2575"/>
      <c r="E121" s="2317"/>
      <c r="F121" s="2496"/>
      <c r="G121" s="2540"/>
      <c r="H121" s="1613"/>
      <c r="I121" s="764" t="s">
        <v>1155</v>
      </c>
      <c r="J121" s="684"/>
      <c r="K121" s="1613"/>
      <c r="L121" s="327"/>
      <c r="M121" s="454"/>
      <c r="N121" s="447"/>
      <c r="O121" s="1737"/>
      <c r="P121" s="1737"/>
      <c r="AH121" s="1744">
        <v>0</v>
      </c>
    </row>
    <row s="5772" customFormat="1" customHeight="1" ht="0.75" hidden="1">
      <c r="A122" s="1893"/>
      <c r="B122" s="1893"/>
      <c r="C122" s="482" t="s">
        <v>1163</v>
      </c>
      <c r="D122" s="2575"/>
      <c r="E122" s="2317"/>
      <c r="F122" s="2496"/>
      <c r="G122" s="513"/>
      <c r="H122" s="1613"/>
      <c r="I122" s="764"/>
      <c r="J122" s="684"/>
      <c r="K122" s="1613"/>
      <c r="L122" s="327"/>
      <c r="M122" s="454"/>
      <c r="N122" s="447"/>
      <c r="O122" s="1737"/>
      <c r="P122" s="1737"/>
      <c r="AH122" s="1744">
        <v>0</v>
      </c>
    </row>
    <row s="5772" customFormat="1" customHeight="1" ht="18.75" hidden="1">
      <c r="A123" s="1893" t="s">
        <v>250</v>
      </c>
      <c r="B123" s="1893" t="s">
        <v>251</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316</v>
      </c>
      <c r="M123" s="454"/>
      <c r="N123" s="447"/>
      <c r="O123" s="1737"/>
      <c r="P123" s="1737"/>
      <c r="AH123" s="1744">
        <v>0</v>
      </c>
    </row>
    <row s="5772" customFormat="1" customHeight="1" ht="18.75" hidden="1">
      <c r="A124" s="1893"/>
      <c r="B124" s="1893"/>
      <c r="C124" s="482" t="s">
        <v>1156</v>
      </c>
      <c r="D124" s="2575"/>
      <c r="E124" s="2317"/>
      <c r="F124" s="2496"/>
      <c r="G124" s="2540"/>
      <c r="H124" s="1613"/>
      <c r="I124" s="764" t="s">
        <v>1155</v>
      </c>
      <c r="J124" s="684"/>
      <c r="K124" s="1613"/>
      <c r="L124" s="327"/>
      <c r="M124" s="454"/>
      <c r="N124" s="447"/>
      <c r="O124" s="1737"/>
      <c r="P124" s="1737"/>
      <c r="AH124" s="1744">
        <v>0</v>
      </c>
    </row>
    <row s="5772" customFormat="1" customHeight="1" ht="0.75" hidden="1">
      <c r="A125" s="1893"/>
      <c r="B125" s="1893"/>
      <c r="C125" s="482" t="s">
        <v>1163</v>
      </c>
      <c r="D125" s="2575"/>
      <c r="E125" s="2317"/>
      <c r="F125" s="2496"/>
      <c r="G125" s="513"/>
      <c r="H125" s="1613"/>
      <c r="I125" s="764"/>
      <c r="J125" s="684"/>
      <c r="K125" s="1613"/>
      <c r="L125" s="327"/>
      <c r="M125" s="454"/>
      <c r="N125" s="447"/>
      <c r="O125" s="1737"/>
      <c r="P125" s="1737"/>
      <c r="AH125" s="1744">
        <v>0</v>
      </c>
    </row>
    <row s="5772" customFormat="1" customHeight="1" ht="18.75" hidden="1">
      <c r="A126" s="1893" t="s">
        <v>255</v>
      </c>
      <c r="B126" s="1893" t="s">
        <v>256</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316</v>
      </c>
      <c r="M126" s="454"/>
      <c r="N126" s="447"/>
      <c r="O126" s="1737"/>
      <c r="P126" s="1737"/>
      <c r="AH126" s="1744">
        <v>0</v>
      </c>
    </row>
    <row s="5772" customFormat="1" customHeight="1" ht="18.75" hidden="1">
      <c r="A127" s="1893"/>
      <c r="B127" s="1893"/>
      <c r="C127" s="482" t="s">
        <v>1156</v>
      </c>
      <c r="D127" s="2575"/>
      <c r="E127" s="2317"/>
      <c r="F127" s="2496"/>
      <c r="G127" s="2540"/>
      <c r="H127" s="1613"/>
      <c r="I127" s="764" t="s">
        <v>1155</v>
      </c>
      <c r="J127" s="684"/>
      <c r="K127" s="1613"/>
      <c r="L127" s="327"/>
      <c r="M127" s="454"/>
      <c r="N127" s="447"/>
      <c r="O127" s="1737"/>
      <c r="P127" s="1737"/>
      <c r="AH127" s="1744">
        <v>0</v>
      </c>
    </row>
    <row s="5772" customFormat="1" customHeight="1" ht="0.75" hidden="1">
      <c r="A128" s="1893"/>
      <c r="B128" s="1893"/>
      <c r="C128" s="482" t="s">
        <v>1163</v>
      </c>
      <c r="D128" s="2575"/>
      <c r="E128" s="2317"/>
      <c r="F128" s="2496"/>
      <c r="G128" s="513"/>
      <c r="H128" s="1613"/>
      <c r="I128" s="764"/>
      <c r="J128" s="684"/>
      <c r="K128" s="1613"/>
      <c r="L128" s="327"/>
      <c r="M128" s="454"/>
      <c r="N128" s="447"/>
      <c r="O128" s="1737"/>
      <c r="P128" s="1737"/>
      <c r="AH128" s="1744">
        <v>0</v>
      </c>
    </row>
    <row s="5772" customFormat="1" customHeight="1" ht="18.75" hidden="1">
      <c r="A129" s="1893" t="s">
        <v>260</v>
      </c>
      <c r="B129" s="1893" t="s">
        <v>261</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316</v>
      </c>
      <c r="M129" s="454"/>
      <c r="N129" s="447"/>
      <c r="O129" s="1737"/>
      <c r="P129" s="1737"/>
      <c r="AH129" s="1744">
        <v>0</v>
      </c>
    </row>
    <row s="5772" customFormat="1" customHeight="1" ht="18.75" hidden="1">
      <c r="A130" s="1893"/>
      <c r="B130" s="1893"/>
      <c r="C130" s="482" t="s">
        <v>1156</v>
      </c>
      <c r="D130" s="2575"/>
      <c r="E130" s="2317"/>
      <c r="F130" s="2496"/>
      <c r="G130" s="2540"/>
      <c r="H130" s="1613"/>
      <c r="I130" s="764" t="s">
        <v>1155</v>
      </c>
      <c r="J130" s="684"/>
      <c r="K130" s="1613"/>
      <c r="L130" s="327"/>
      <c r="M130" s="454"/>
      <c r="N130" s="447"/>
      <c r="O130" s="1737"/>
      <c r="P130" s="1737"/>
      <c r="AH130" s="1744">
        <v>0</v>
      </c>
    </row>
    <row s="5772" customFormat="1" customHeight="1" ht="0.75" hidden="1">
      <c r="A131" s="1893"/>
      <c r="B131" s="1893"/>
      <c r="C131" s="482" t="s">
        <v>1163</v>
      </c>
      <c r="D131" s="2575"/>
      <c r="E131" s="2317"/>
      <c r="F131" s="2496"/>
      <c r="G131" s="513"/>
      <c r="H131" s="1613"/>
      <c r="I131" s="764"/>
      <c r="J131" s="684"/>
      <c r="K131" s="1613"/>
      <c r="L131" s="327"/>
      <c r="M131" s="454"/>
      <c r="N131" s="447"/>
      <c r="O131" s="1737"/>
      <c r="P131" s="1737"/>
      <c r="AH131" s="1744">
        <v>0</v>
      </c>
    </row>
    <row s="5772" customFormat="1" customHeight="1" ht="18.75" hidden="1">
      <c r="A132" s="1893" t="s">
        <v>265</v>
      </c>
      <c r="B132" s="1893" t="s">
        <v>266</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316</v>
      </c>
      <c r="M132" s="454"/>
      <c r="N132" s="447"/>
      <c r="O132" s="1737"/>
      <c r="P132" s="1737"/>
      <c r="AH132" s="1744">
        <v>0</v>
      </c>
    </row>
    <row s="5772" customFormat="1" customHeight="1" ht="18.75" hidden="1">
      <c r="A133" s="1893"/>
      <c r="B133" s="1893"/>
      <c r="C133" s="482" t="s">
        <v>1156</v>
      </c>
      <c r="D133" s="2575"/>
      <c r="E133" s="2317"/>
      <c r="F133" s="2496"/>
      <c r="G133" s="2540"/>
      <c r="H133" s="1613"/>
      <c r="I133" s="764" t="s">
        <v>1155</v>
      </c>
      <c r="J133" s="684"/>
      <c r="K133" s="1613"/>
      <c r="L133" s="327"/>
      <c r="M133" s="454"/>
      <c r="N133" s="447"/>
      <c r="O133" s="1737"/>
      <c r="P133" s="1737"/>
      <c r="AH133" s="1744">
        <v>0</v>
      </c>
    </row>
    <row s="5772" customFormat="1" customHeight="1" ht="0.75" hidden="1">
      <c r="A134" s="1893"/>
      <c r="B134" s="1893"/>
      <c r="C134" s="482" t="s">
        <v>1163</v>
      </c>
      <c r="D134" s="2575"/>
      <c r="E134" s="2317"/>
      <c r="F134" s="2496"/>
      <c r="G134" s="513"/>
      <c r="H134" s="1613"/>
      <c r="I134" s="764"/>
      <c r="J134" s="684"/>
      <c r="K134" s="1613"/>
      <c r="L134" s="327"/>
      <c r="M134" s="454"/>
      <c r="N134" s="447"/>
      <c r="O134" s="1737"/>
      <c r="P134" s="1737"/>
      <c r="AH134" s="1744">
        <v>0</v>
      </c>
    </row>
    <row s="5772" customFormat="1" customHeight="1" ht="18.75" hidden="1">
      <c r="A135" s="1893" t="s">
        <v>270</v>
      </c>
      <c r="B135" s="1893" t="s">
        <v>271</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316</v>
      </c>
      <c r="M135" s="454"/>
      <c r="N135" s="447"/>
      <c r="O135" s="1737"/>
      <c r="P135" s="1737"/>
      <c r="AH135" s="1744">
        <v>0</v>
      </c>
    </row>
    <row s="5772" customFormat="1" customHeight="1" ht="18.75" hidden="1">
      <c r="A136" s="1893"/>
      <c r="B136" s="1893"/>
      <c r="C136" s="482" t="s">
        <v>1156</v>
      </c>
      <c r="D136" s="2575"/>
      <c r="E136" s="2317"/>
      <c r="F136" s="2496"/>
      <c r="G136" s="2540"/>
      <c r="H136" s="1613"/>
      <c r="I136" s="764" t="s">
        <v>1155</v>
      </c>
      <c r="J136" s="684"/>
      <c r="K136" s="1613"/>
      <c r="L136" s="327"/>
      <c r="M136" s="454"/>
      <c r="N136" s="447"/>
      <c r="O136" s="1737"/>
      <c r="P136" s="1737"/>
      <c r="AH136" s="1744">
        <v>0</v>
      </c>
    </row>
    <row s="5772" customFormat="1" customHeight="1" ht="0.75" hidden="1">
      <c r="A137" s="1893"/>
      <c r="B137" s="1893"/>
      <c r="C137" s="482" t="s">
        <v>1163</v>
      </c>
      <c r="D137" s="2575"/>
      <c r="E137" s="2317"/>
      <c r="F137" s="2496"/>
      <c r="G137" s="513"/>
      <c r="H137" s="1613"/>
      <c r="I137" s="764"/>
      <c r="J137" s="684"/>
      <c r="K137" s="1613"/>
      <c r="L137" s="327"/>
      <c r="M137" s="454"/>
      <c r="N137" s="447"/>
      <c r="O137" s="1737"/>
      <c r="P137" s="1737"/>
      <c r="AH137" s="1744">
        <v>0</v>
      </c>
    </row>
    <row s="5772" customFormat="1" customHeight="1" ht="18.75" hidden="1">
      <c r="A138" s="1893" t="s">
        <v>275</v>
      </c>
      <c r="B138" s="1893" t="s">
        <v>276</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316</v>
      </c>
      <c r="M138" s="454"/>
      <c r="N138" s="447"/>
      <c r="O138" s="1737"/>
      <c r="P138" s="1737"/>
      <c r="AH138" s="1744">
        <v>0</v>
      </c>
    </row>
    <row s="5772" customFormat="1" customHeight="1" ht="18.75" hidden="1">
      <c r="A139" s="1893"/>
      <c r="B139" s="1893"/>
      <c r="C139" s="482" t="s">
        <v>1156</v>
      </c>
      <c r="D139" s="2575"/>
      <c r="E139" s="2317"/>
      <c r="F139" s="2496"/>
      <c r="G139" s="2540"/>
      <c r="H139" s="1613"/>
      <c r="I139" s="764" t="s">
        <v>1155</v>
      </c>
      <c r="J139" s="684"/>
      <c r="K139" s="1613"/>
      <c r="L139" s="327"/>
      <c r="M139" s="454"/>
      <c r="N139" s="447"/>
      <c r="O139" s="1737"/>
      <c r="P139" s="1737"/>
      <c r="AH139" s="1744">
        <v>0</v>
      </c>
    </row>
    <row s="5772" customFormat="1" customHeight="1" ht="0.75" hidden="1">
      <c r="A140" s="1893"/>
      <c r="B140" s="1893"/>
      <c r="C140" s="482" t="s">
        <v>1163</v>
      </c>
      <c r="D140" s="2575"/>
      <c r="E140" s="2317"/>
      <c r="F140" s="2496"/>
      <c r="G140" s="513"/>
      <c r="H140" s="1613"/>
      <c r="I140" s="764"/>
      <c r="J140" s="684"/>
      <c r="K140" s="1613"/>
      <c r="L140" s="327"/>
      <c r="M140" s="454"/>
      <c r="N140" s="447"/>
      <c r="O140" s="1737"/>
      <c r="P140" s="1737"/>
      <c r="AH140" s="1744">
        <v>0</v>
      </c>
    </row>
    <row s="5772" customFormat="1" customHeight="1" ht="18.75" hidden="1">
      <c r="A141" s="1893" t="s">
        <v>280</v>
      </c>
      <c r="B141" s="1893" t="s">
        <v>281</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316</v>
      </c>
      <c r="M141" s="454"/>
      <c r="N141" s="447"/>
      <c r="O141" s="1737"/>
      <c r="P141" s="1737"/>
      <c r="AH141" s="1744">
        <v>0</v>
      </c>
    </row>
    <row s="5772" customFormat="1" customHeight="1" ht="18.75" hidden="1">
      <c r="A142" s="1893"/>
      <c r="B142" s="1893"/>
      <c r="C142" s="482" t="s">
        <v>1156</v>
      </c>
      <c r="D142" s="2575"/>
      <c r="E142" s="2317"/>
      <c r="F142" s="2496"/>
      <c r="G142" s="2540"/>
      <c r="H142" s="1613"/>
      <c r="I142" s="764" t="s">
        <v>1155</v>
      </c>
      <c r="J142" s="684"/>
      <c r="K142" s="1613"/>
      <c r="L142" s="327"/>
      <c r="M142" s="454"/>
      <c r="N142" s="447"/>
      <c r="O142" s="1737"/>
      <c r="P142" s="1737"/>
      <c r="AH142" s="1744">
        <v>0</v>
      </c>
    </row>
    <row s="5772" customFormat="1" customHeight="1" ht="0.75" hidden="1">
      <c r="A143" s="1893"/>
      <c r="B143" s="1893"/>
      <c r="C143" s="482" t="s">
        <v>1163</v>
      </c>
      <c r="D143" s="2575"/>
      <c r="E143" s="2317"/>
      <c r="F143" s="2496"/>
      <c r="G143" s="513"/>
      <c r="H143" s="1613"/>
      <c r="I143" s="764"/>
      <c r="J143" s="684"/>
      <c r="K143" s="1613"/>
      <c r="L143" s="327"/>
      <c r="M143" s="454"/>
      <c r="N143" s="447"/>
      <c r="O143" s="1737"/>
      <c r="P143" s="1737"/>
      <c r="AH143" s="1744">
        <v>0</v>
      </c>
    </row>
    <row s="5772" customFormat="1" customHeight="1" ht="18.75" hidden="1">
      <c r="A144" s="1893" t="s">
        <v>285</v>
      </c>
      <c r="B144" s="1893" t="s">
        <v>286</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316</v>
      </c>
      <c r="M144" s="454"/>
      <c r="N144" s="447"/>
      <c r="O144" s="1737"/>
      <c r="P144" s="1737"/>
      <c r="AH144" s="1744">
        <v>0</v>
      </c>
    </row>
    <row s="5772" customFormat="1" customHeight="1" ht="18.75" hidden="1">
      <c r="A145" s="1893"/>
      <c r="B145" s="1893"/>
      <c r="C145" s="482" t="s">
        <v>1156</v>
      </c>
      <c r="D145" s="2575"/>
      <c r="E145" s="2317"/>
      <c r="F145" s="2496"/>
      <c r="G145" s="2540"/>
      <c r="H145" s="1613"/>
      <c r="I145" s="764" t="s">
        <v>1155</v>
      </c>
      <c r="J145" s="684"/>
      <c r="K145" s="1613"/>
      <c r="L145" s="327"/>
      <c r="M145" s="454"/>
      <c r="N145" s="447"/>
      <c r="O145" s="1737"/>
      <c r="P145" s="1737"/>
      <c r="AH145" s="1744">
        <v>0</v>
      </c>
    </row>
    <row s="5772" customFormat="1" customHeight="1" ht="1.05">
      <c r="A146" s="1893"/>
      <c r="B146" s="1893"/>
      <c r="C146" s="482" t="s">
        <v>1163</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772" customFormat="1" customHeight="1" ht="60.75" hidden="1">
      <c r="A148" s="1893" t="s">
        <v>162</v>
      </c>
      <c r="B148" s="1893" t="s">
        <v>163</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316</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772" customFormat="1" customHeight="1" ht="18.75" hidden="1">
      <c r="A149" s="1893"/>
      <c r="B149" s="1893"/>
      <c r="C149" s="482" t="s">
        <v>1156</v>
      </c>
      <c r="D149" s="2575"/>
      <c r="E149" s="2317"/>
      <c r="F149" s="2496"/>
      <c r="G149" s="2540"/>
      <c r="H149" s="1613"/>
      <c r="I149" s="764" t="s">
        <v>1155</v>
      </c>
      <c r="J149" s="684"/>
      <c r="K149" s="1613"/>
      <c r="L149" s="327"/>
      <c r="M149" s="2283"/>
      <c r="N149" s="447"/>
      <c r="O149" s="1737"/>
      <c r="P149" s="1737"/>
      <c r="AH149" s="1744">
        <v>0</v>
      </c>
    </row>
    <row s="5772" customFormat="1" customHeight="1" ht="0.75" hidden="1">
      <c r="A150" s="1893"/>
      <c r="B150" s="1893"/>
      <c r="C150" s="482" t="s">
        <v>1163</v>
      </c>
      <c r="D150" s="2575"/>
      <c r="E150" s="2317"/>
      <c r="F150" s="2496"/>
      <c r="G150" s="513"/>
      <c r="H150" s="1613"/>
      <c r="I150" s="764"/>
      <c r="J150" s="684"/>
      <c r="K150" s="1613"/>
      <c r="L150" s="327"/>
      <c r="M150" s="2283"/>
      <c r="N150" s="447"/>
      <c r="O150" s="1737"/>
      <c r="P150" s="1737"/>
      <c r="AH150" s="1744">
        <v>0</v>
      </c>
    </row>
    <row s="5772" customFormat="1" customHeight="1" ht="45" hidden="1">
      <c r="A151" s="1893" t="s">
        <v>167</v>
      </c>
      <c r="B151" s="1893" t="s">
        <v>168</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316</v>
      </c>
      <c r="M151" s="2284"/>
      <c r="N151" s="447"/>
      <c r="O151" s="1737"/>
      <c r="P151" s="1737"/>
      <c r="AH151" s="1744">
        <v>0</v>
      </c>
    </row>
    <row s="5772" customFormat="1" customHeight="1" ht="18.75" hidden="1">
      <c r="A152" s="1893"/>
      <c r="B152" s="1893"/>
      <c r="C152" s="482" t="s">
        <v>1156</v>
      </c>
      <c r="D152" s="2575"/>
      <c r="E152" s="2317"/>
      <c r="F152" s="2496"/>
      <c r="G152" s="2540"/>
      <c r="H152" s="1613"/>
      <c r="I152" s="764" t="s">
        <v>1155</v>
      </c>
      <c r="J152" s="684"/>
      <c r="K152" s="1613"/>
      <c r="L152" s="327"/>
      <c r="M152" s="1974"/>
      <c r="N152" s="447"/>
      <c r="O152" s="1737"/>
      <c r="P152" s="1737"/>
      <c r="AH152" s="1744">
        <v>0</v>
      </c>
    </row>
    <row s="5772" customFormat="1" customHeight="1" ht="0.75" hidden="1">
      <c r="A153" s="1893"/>
      <c r="B153" s="1893"/>
      <c r="C153" s="482" t="s">
        <v>1163</v>
      </c>
      <c r="D153" s="2575"/>
      <c r="E153" s="2317"/>
      <c r="F153" s="2496"/>
      <c r="G153" s="513"/>
      <c r="H153" s="1613"/>
      <c r="I153" s="764"/>
      <c r="J153" s="684"/>
      <c r="K153" s="1613"/>
      <c r="L153" s="327"/>
      <c r="M153" s="454"/>
      <c r="N153" s="447"/>
      <c r="O153" s="1737"/>
      <c r="P153" s="1737"/>
      <c r="AH153" s="1744">
        <v>0</v>
      </c>
    </row>
    <row s="5772" customFormat="1" customHeight="1" ht="45" hidden="1">
      <c r="A154" s="1893" t="s">
        <v>174</v>
      </c>
      <c r="B154" s="1893" t="s">
        <v>175</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316</v>
      </c>
      <c r="M154" s="454"/>
      <c r="N154" s="447"/>
      <c r="O154" s="1737"/>
      <c r="P154" s="1737"/>
      <c r="AH154" s="1744">
        <v>0</v>
      </c>
    </row>
    <row s="5772" customFormat="1" customHeight="1" ht="18.75" hidden="1">
      <c r="A155" s="1893"/>
      <c r="B155" s="1893"/>
      <c r="C155" s="482" t="s">
        <v>1156</v>
      </c>
      <c r="D155" s="2575"/>
      <c r="E155" s="2317"/>
      <c r="F155" s="2496"/>
      <c r="G155" s="2540"/>
      <c r="H155" s="1613"/>
      <c r="I155" s="764" t="s">
        <v>1155</v>
      </c>
      <c r="J155" s="684"/>
      <c r="K155" s="1613"/>
      <c r="L155" s="327"/>
      <c r="M155" s="454"/>
      <c r="N155" s="447"/>
      <c r="O155" s="1737"/>
      <c r="P155" s="1737"/>
      <c r="AH155" s="1744">
        <v>0</v>
      </c>
    </row>
    <row s="5772" customFormat="1" customHeight="1" ht="0.75" hidden="1">
      <c r="A156" s="1893"/>
      <c r="B156" s="1893"/>
      <c r="C156" s="482" t="s">
        <v>1163</v>
      </c>
      <c r="D156" s="2575"/>
      <c r="E156" s="2317"/>
      <c r="F156" s="2496"/>
      <c r="G156" s="513"/>
      <c r="H156" s="1613"/>
      <c r="I156" s="764"/>
      <c r="J156" s="684"/>
      <c r="K156" s="1613"/>
      <c r="L156" s="327"/>
      <c r="M156" s="454"/>
      <c r="N156" s="447"/>
      <c r="O156" s="1737"/>
      <c r="P156" s="1737"/>
      <c r="AH156" s="1744">
        <v>0</v>
      </c>
    </row>
    <row s="5772" customFormat="1" customHeight="1" ht="45" hidden="1">
      <c r="A157" s="1893" t="s">
        <v>180</v>
      </c>
      <c r="B157" s="1893" t="s">
        <v>181</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316</v>
      </c>
      <c r="M157" s="454"/>
      <c r="N157" s="447"/>
      <c r="O157" s="1737"/>
      <c r="P157" s="1737"/>
      <c r="AH157" s="1744">
        <v>0</v>
      </c>
    </row>
    <row s="5772" customFormat="1" customHeight="1" ht="18.75" hidden="1">
      <c r="A158" s="1893"/>
      <c r="B158" s="1893"/>
      <c r="C158" s="482" t="s">
        <v>1156</v>
      </c>
      <c r="D158" s="2575"/>
      <c r="E158" s="2317"/>
      <c r="F158" s="2496"/>
      <c r="G158" s="2540"/>
      <c r="H158" s="1613"/>
      <c r="I158" s="764" t="s">
        <v>1155</v>
      </c>
      <c r="J158" s="684"/>
      <c r="K158" s="1613"/>
      <c r="L158" s="327"/>
      <c r="M158" s="454"/>
      <c r="N158" s="447"/>
      <c r="O158" s="1737"/>
      <c r="P158" s="1737"/>
      <c r="AH158" s="1744">
        <v>0</v>
      </c>
    </row>
    <row s="5772" customFormat="1" customHeight="1" ht="0.75" hidden="1">
      <c r="A159" s="1893"/>
      <c r="B159" s="1893"/>
      <c r="C159" s="482" t="s">
        <v>1163</v>
      </c>
      <c r="D159" s="2575"/>
      <c r="E159" s="2317"/>
      <c r="F159" s="2496"/>
      <c r="G159" s="513"/>
      <c r="H159" s="1613"/>
      <c r="I159" s="764"/>
      <c r="J159" s="684"/>
      <c r="K159" s="1613"/>
      <c r="L159" s="327"/>
      <c r="M159" s="454"/>
      <c r="N159" s="447"/>
      <c r="O159" s="1737"/>
      <c r="P159" s="1737"/>
      <c r="AH159" s="1744">
        <v>0</v>
      </c>
    </row>
    <row s="5772" customFormat="1" customHeight="1" ht="18.75" hidden="1">
      <c r="A160" s="1893" t="s">
        <v>186</v>
      </c>
      <c r="B160" s="1893" t="s">
        <v>187</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316</v>
      </c>
      <c r="M160" s="454"/>
      <c r="N160" s="447"/>
      <c r="O160" s="1737"/>
      <c r="P160" s="1737"/>
      <c r="AH160" s="1744">
        <v>0</v>
      </c>
    </row>
    <row s="5772" customFormat="1" customHeight="1" ht="18.75" hidden="1">
      <c r="A161" s="1893"/>
      <c r="B161" s="1893"/>
      <c r="C161" s="482" t="s">
        <v>1156</v>
      </c>
      <c r="D161" s="2575"/>
      <c r="E161" s="2317"/>
      <c r="F161" s="2496"/>
      <c r="G161" s="2540"/>
      <c r="H161" s="1613"/>
      <c r="I161" s="764" t="s">
        <v>1155</v>
      </c>
      <c r="J161" s="684"/>
      <c r="K161" s="1613"/>
      <c r="L161" s="327"/>
      <c r="M161" s="454"/>
      <c r="N161" s="447"/>
      <c r="O161" s="1737"/>
      <c r="P161" s="1737"/>
      <c r="AH161" s="1744">
        <v>0</v>
      </c>
    </row>
    <row s="5772" customFormat="1" customHeight="1" ht="0.75" hidden="1">
      <c r="A162" s="1893"/>
      <c r="B162" s="1893"/>
      <c r="C162" s="482" t="s">
        <v>1163</v>
      </c>
      <c r="D162" s="2575"/>
      <c r="E162" s="2317"/>
      <c r="F162" s="2496"/>
      <c r="G162" s="513"/>
      <c r="H162" s="1613"/>
      <c r="I162" s="764"/>
      <c r="J162" s="684"/>
      <c r="K162" s="1613"/>
      <c r="L162" s="327"/>
      <c r="M162" s="454"/>
      <c r="N162" s="447"/>
      <c r="O162" s="1737"/>
      <c r="P162" s="1737"/>
      <c r="AH162" s="1744">
        <v>0</v>
      </c>
    </row>
    <row s="5772" customFormat="1" customHeight="1" ht="18.75" hidden="1">
      <c r="A163" s="1893" t="s">
        <v>192</v>
      </c>
      <c r="B163" s="1893" t="s">
        <v>193</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316</v>
      </c>
      <c r="M163" s="454"/>
      <c r="N163" s="447"/>
      <c r="O163" s="1737"/>
      <c r="P163" s="1737"/>
      <c r="AH163" s="1744">
        <v>0</v>
      </c>
    </row>
    <row s="5772" customFormat="1" customHeight="1" ht="18.75" hidden="1">
      <c r="A164" s="1893"/>
      <c r="B164" s="1893"/>
      <c r="C164" s="482" t="s">
        <v>1156</v>
      </c>
      <c r="D164" s="2575"/>
      <c r="E164" s="2317"/>
      <c r="F164" s="2496"/>
      <c r="G164" s="2540"/>
      <c r="H164" s="1613"/>
      <c r="I164" s="764" t="s">
        <v>1155</v>
      </c>
      <c r="J164" s="684"/>
      <c r="K164" s="1613"/>
      <c r="L164" s="327"/>
      <c r="M164" s="454"/>
      <c r="N164" s="447"/>
      <c r="O164" s="1737"/>
      <c r="P164" s="1737"/>
      <c r="AH164" s="1744">
        <v>0</v>
      </c>
    </row>
    <row s="5772" customFormat="1" customHeight="1" ht="0.75" hidden="1">
      <c r="A165" s="1893"/>
      <c r="B165" s="1893"/>
      <c r="C165" s="482" t="s">
        <v>1163</v>
      </c>
      <c r="D165" s="2575"/>
      <c r="E165" s="2317"/>
      <c r="F165" s="2496"/>
      <c r="G165" s="513"/>
      <c r="H165" s="1613"/>
      <c r="I165" s="764"/>
      <c r="J165" s="684"/>
      <c r="K165" s="1613"/>
      <c r="L165" s="327"/>
      <c r="M165" s="454"/>
      <c r="N165" s="447"/>
      <c r="O165" s="1737"/>
      <c r="P165" s="1737"/>
      <c r="AH165" s="1744">
        <v>0</v>
      </c>
    </row>
    <row s="5772" customFormat="1" customHeight="1" ht="18.75" hidden="1">
      <c r="A166" s="1893" t="s">
        <v>198</v>
      </c>
      <c r="B166" s="1893" t="s">
        <v>199</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316</v>
      </c>
      <c r="M166" s="454"/>
      <c r="N166" s="447"/>
      <c r="O166" s="1737"/>
      <c r="P166" s="1737"/>
      <c r="AH166" s="1744">
        <v>0</v>
      </c>
    </row>
    <row s="5772" customFormat="1" customHeight="1" ht="18.75" hidden="1">
      <c r="A167" s="1893"/>
      <c r="B167" s="1893"/>
      <c r="C167" s="482" t="s">
        <v>1156</v>
      </c>
      <c r="D167" s="2575"/>
      <c r="E167" s="2317"/>
      <c r="F167" s="2496"/>
      <c r="G167" s="2540"/>
      <c r="H167" s="1613"/>
      <c r="I167" s="764" t="s">
        <v>1155</v>
      </c>
      <c r="J167" s="684"/>
      <c r="K167" s="1613"/>
      <c r="L167" s="327"/>
      <c r="M167" s="454"/>
      <c r="N167" s="447"/>
      <c r="O167" s="1737"/>
      <c r="P167" s="1737"/>
      <c r="AH167" s="1744">
        <v>0</v>
      </c>
    </row>
    <row s="5772" customFormat="1" customHeight="1" ht="0.75" hidden="1">
      <c r="A168" s="1893"/>
      <c r="B168" s="1893"/>
      <c r="C168" s="482" t="s">
        <v>1163</v>
      </c>
      <c r="D168" s="2575"/>
      <c r="E168" s="2317"/>
      <c r="F168" s="2496"/>
      <c r="G168" s="513"/>
      <c r="H168" s="1613"/>
      <c r="I168" s="764"/>
      <c r="J168" s="684"/>
      <c r="K168" s="1613"/>
      <c r="L168" s="327"/>
      <c r="M168" s="454"/>
      <c r="N168" s="447"/>
      <c r="O168" s="1737"/>
      <c r="P168" s="1737"/>
      <c r="AH168" s="1744">
        <v>0</v>
      </c>
    </row>
    <row s="5772" customFormat="1" customHeight="1" ht="18.75" hidden="1">
      <c r="A169" s="1893" t="s">
        <v>204</v>
      </c>
      <c r="B169" s="1893" t="s">
        <v>205</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316</v>
      </c>
      <c r="M169" s="454"/>
      <c r="N169" s="447"/>
      <c r="O169" s="1737"/>
      <c r="P169" s="1737"/>
      <c r="AH169" s="1744">
        <v>0</v>
      </c>
    </row>
    <row s="5772" customFormat="1" customHeight="1" ht="18.75" hidden="1">
      <c r="A170" s="1893"/>
      <c r="B170" s="1893"/>
      <c r="C170" s="482" t="s">
        <v>1156</v>
      </c>
      <c r="D170" s="2575"/>
      <c r="E170" s="2317"/>
      <c r="F170" s="2496"/>
      <c r="G170" s="2540"/>
      <c r="H170" s="1613"/>
      <c r="I170" s="764" t="s">
        <v>1155</v>
      </c>
      <c r="J170" s="684"/>
      <c r="K170" s="1613"/>
      <c r="L170" s="327"/>
      <c r="M170" s="454"/>
      <c r="N170" s="447"/>
      <c r="O170" s="1737"/>
      <c r="P170" s="1737"/>
      <c r="AH170" s="1744">
        <v>0</v>
      </c>
    </row>
    <row s="5772" customFormat="1" customHeight="1" ht="0.75" hidden="1">
      <c r="A171" s="1893"/>
      <c r="B171" s="1893"/>
      <c r="C171" s="482" t="s">
        <v>1163</v>
      </c>
      <c r="D171" s="2575"/>
      <c r="E171" s="2317"/>
      <c r="F171" s="2496"/>
      <c r="G171" s="513"/>
      <c r="H171" s="1613"/>
      <c r="I171" s="764"/>
      <c r="J171" s="684"/>
      <c r="K171" s="1613"/>
      <c r="L171" s="327"/>
      <c r="M171" s="454"/>
      <c r="N171" s="447"/>
      <c r="O171" s="1737"/>
      <c r="P171" s="1737"/>
      <c r="AH171" s="1744">
        <v>0</v>
      </c>
    </row>
    <row s="5772" customFormat="1" customHeight="1" ht="18.75" hidden="1">
      <c r="A172" s="1893" t="s">
        <v>210</v>
      </c>
      <c r="B172" s="1893" t="s">
        <v>211</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316</v>
      </c>
      <c r="M172" s="454"/>
      <c r="N172" s="447"/>
      <c r="O172" s="1737"/>
      <c r="P172" s="1737"/>
      <c r="AH172" s="1744">
        <v>0</v>
      </c>
    </row>
    <row s="5772" customFormat="1" customHeight="1" ht="18.75" hidden="1">
      <c r="A173" s="1893"/>
      <c r="B173" s="1893"/>
      <c r="C173" s="482" t="s">
        <v>1156</v>
      </c>
      <c r="D173" s="2575"/>
      <c r="E173" s="2317"/>
      <c r="F173" s="2496"/>
      <c r="G173" s="2540"/>
      <c r="H173" s="1613"/>
      <c r="I173" s="764" t="s">
        <v>1155</v>
      </c>
      <c r="J173" s="684"/>
      <c r="K173" s="1613"/>
      <c r="L173" s="327"/>
      <c r="M173" s="454"/>
      <c r="N173" s="447"/>
      <c r="O173" s="1737"/>
      <c r="P173" s="1737"/>
      <c r="AH173" s="1744">
        <v>0</v>
      </c>
    </row>
    <row s="5772" customFormat="1" customHeight="1" ht="0.75" hidden="1">
      <c r="A174" s="1893"/>
      <c r="B174" s="1893"/>
      <c r="C174" s="482" t="s">
        <v>1163</v>
      </c>
      <c r="D174" s="2575"/>
      <c r="E174" s="2317"/>
      <c r="F174" s="2496"/>
      <c r="G174" s="513"/>
      <c r="H174" s="1613"/>
      <c r="I174" s="764"/>
      <c r="J174" s="684"/>
      <c r="K174" s="1613"/>
      <c r="L174" s="327"/>
      <c r="M174" s="454"/>
      <c r="N174" s="447"/>
      <c r="O174" s="1737"/>
      <c r="P174" s="1737"/>
      <c r="AH174" s="1744">
        <v>0</v>
      </c>
    </row>
    <row s="5772"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Тариф на холодную питьевую воду</v>
      </c>
      <c r="H175" s="1975"/>
      <c r="I175" s="1852"/>
      <c r="J175" s="1886"/>
      <c r="K175" s="1891"/>
      <c r="L175" s="1975" t="s">
        <v>316</v>
      </c>
      <c r="M175" s="454"/>
      <c r="N175" s="447"/>
      <c r="O175" s="1737"/>
      <c r="P175" s="1737"/>
      <c r="AH175" s="1744">
        <v>0</v>
      </c>
    </row>
    <row s="5772" customFormat="1" customHeight="1" ht="18.75" hidden="1">
      <c r="A176" s="1893"/>
      <c r="B176" s="1893"/>
      <c r="C176" s="482" t="s">
        <v>1156</v>
      </c>
      <c r="D176" s="2575"/>
      <c r="E176" s="2317"/>
      <c r="F176" s="2496"/>
      <c r="G176" s="2540"/>
      <c r="H176" s="1613"/>
      <c r="I176" s="764" t="s">
        <v>1155</v>
      </c>
      <c r="J176" s="684"/>
      <c r="K176" s="1613"/>
      <c r="L176" s="327"/>
      <c r="M176" s="454"/>
      <c r="N176" s="447"/>
      <c r="O176" s="1737"/>
      <c r="P176" s="1737"/>
      <c r="AH176" s="1744">
        <v>0</v>
      </c>
    </row>
    <row s="5772" customFormat="1" customHeight="1" ht="0.75" hidden="1">
      <c r="A177" s="1893"/>
      <c r="B177" s="1893"/>
      <c r="C177" s="482" t="s">
        <v>1163</v>
      </c>
      <c r="D177" s="2575"/>
      <c r="E177" s="2317"/>
      <c r="F177" s="2496"/>
      <c r="G177" s="513"/>
      <c r="H177" s="1613"/>
      <c r="I177" s="764"/>
      <c r="J177" s="684"/>
      <c r="K177" s="1613"/>
      <c r="L177" s="327"/>
      <c r="M177" s="454"/>
      <c r="N177" s="447"/>
      <c r="O177" s="1737"/>
      <c r="P177" s="1737"/>
      <c r="AH177" s="1744">
        <v>0</v>
      </c>
    </row>
    <row s="5772" customFormat="1" customHeight="1" ht="18.75" hidden="1">
      <c r="A178" s="1893" t="s">
        <v>240</v>
      </c>
      <c r="B178" s="1893" t="s">
        <v>241</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316</v>
      </c>
      <c r="M178" s="454"/>
      <c r="N178" s="447"/>
      <c r="O178" s="1737"/>
      <c r="P178" s="1737"/>
      <c r="AH178" s="1744">
        <v>0</v>
      </c>
    </row>
    <row s="5772" customFormat="1" customHeight="1" ht="18.75" hidden="1">
      <c r="A179" s="1893"/>
      <c r="B179" s="1893"/>
      <c r="C179" s="482" t="s">
        <v>1156</v>
      </c>
      <c r="D179" s="2575"/>
      <c r="E179" s="2317"/>
      <c r="F179" s="2496"/>
      <c r="G179" s="2540"/>
      <c r="H179" s="1613"/>
      <c r="I179" s="764" t="s">
        <v>1155</v>
      </c>
      <c r="J179" s="684"/>
      <c r="K179" s="1613"/>
      <c r="L179" s="327"/>
      <c r="M179" s="454"/>
      <c r="N179" s="447"/>
      <c r="O179" s="1737"/>
      <c r="P179" s="1737"/>
      <c r="AH179" s="1744">
        <v>0</v>
      </c>
    </row>
    <row s="5772" customFormat="1" customHeight="1" ht="0.75" hidden="1">
      <c r="A180" s="1893"/>
      <c r="B180" s="1893"/>
      <c r="C180" s="482" t="s">
        <v>1163</v>
      </c>
      <c r="D180" s="2575"/>
      <c r="E180" s="2317"/>
      <c r="F180" s="2496"/>
      <c r="G180" s="513"/>
      <c r="H180" s="1613"/>
      <c r="I180" s="764"/>
      <c r="J180" s="684"/>
      <c r="K180" s="1613"/>
      <c r="L180" s="327"/>
      <c r="M180" s="454"/>
      <c r="N180" s="447"/>
      <c r="O180" s="1737"/>
      <c r="P180" s="1737"/>
      <c r="AH180" s="1744">
        <v>0</v>
      </c>
    </row>
    <row s="5772" customFormat="1" customHeight="1" ht="18.75" hidden="1">
      <c r="A181" s="1893" t="s">
        <v>245</v>
      </c>
      <c r="B181" s="1893" t="s">
        <v>246</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316</v>
      </c>
      <c r="M181" s="454"/>
      <c r="N181" s="447"/>
      <c r="O181" s="1737"/>
      <c r="P181" s="1737"/>
      <c r="AH181" s="1744">
        <v>0</v>
      </c>
    </row>
    <row s="5772" customFormat="1" customHeight="1" ht="18.75" hidden="1">
      <c r="A182" s="1893"/>
      <c r="B182" s="1893"/>
      <c r="C182" s="482" t="s">
        <v>1156</v>
      </c>
      <c r="D182" s="2575"/>
      <c r="E182" s="2317"/>
      <c r="F182" s="2496"/>
      <c r="G182" s="2540"/>
      <c r="H182" s="1613"/>
      <c r="I182" s="764" t="s">
        <v>1155</v>
      </c>
      <c r="J182" s="684"/>
      <c r="K182" s="1613"/>
      <c r="L182" s="327"/>
      <c r="M182" s="454"/>
      <c r="N182" s="447"/>
      <c r="O182" s="1737"/>
      <c r="P182" s="1737"/>
      <c r="AH182" s="1744">
        <v>0</v>
      </c>
    </row>
    <row s="5772" customFormat="1" customHeight="1" ht="0.75" hidden="1">
      <c r="A183" s="1893"/>
      <c r="B183" s="1893"/>
      <c r="C183" s="482" t="s">
        <v>1163</v>
      </c>
      <c r="D183" s="2575"/>
      <c r="E183" s="2317"/>
      <c r="F183" s="2496"/>
      <c r="G183" s="513"/>
      <c r="H183" s="1613"/>
      <c r="I183" s="764"/>
      <c r="J183" s="684"/>
      <c r="K183" s="1613"/>
      <c r="L183" s="327"/>
      <c r="M183" s="454"/>
      <c r="N183" s="447"/>
      <c r="O183" s="1737"/>
      <c r="P183" s="1737"/>
      <c r="AH183" s="1744">
        <v>0</v>
      </c>
    </row>
    <row s="5772" customFormat="1" customHeight="1" ht="18.75" hidden="1">
      <c r="A184" s="1893" t="s">
        <v>250</v>
      </c>
      <c r="B184" s="1893" t="s">
        <v>251</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316</v>
      </c>
      <c r="M184" s="454"/>
      <c r="N184" s="447"/>
      <c r="O184" s="1737"/>
      <c r="P184" s="1737"/>
      <c r="AH184" s="1744">
        <v>0</v>
      </c>
    </row>
    <row s="5772" customFormat="1" customHeight="1" ht="18.75" hidden="1">
      <c r="A185" s="1893"/>
      <c r="B185" s="1893"/>
      <c r="C185" s="482" t="s">
        <v>1156</v>
      </c>
      <c r="D185" s="2575"/>
      <c r="E185" s="2317"/>
      <c r="F185" s="2496"/>
      <c r="G185" s="2540"/>
      <c r="H185" s="1613"/>
      <c r="I185" s="764" t="s">
        <v>1155</v>
      </c>
      <c r="J185" s="684"/>
      <c r="K185" s="1613"/>
      <c r="L185" s="327"/>
      <c r="M185" s="454"/>
      <c r="N185" s="447"/>
      <c r="O185" s="1737"/>
      <c r="P185" s="1737"/>
      <c r="AH185" s="1744">
        <v>0</v>
      </c>
    </row>
    <row s="5772" customFormat="1" customHeight="1" ht="0.75" hidden="1">
      <c r="A186" s="1893"/>
      <c r="B186" s="1893"/>
      <c r="C186" s="482" t="s">
        <v>1163</v>
      </c>
      <c r="D186" s="2575"/>
      <c r="E186" s="2317"/>
      <c r="F186" s="2496"/>
      <c r="G186" s="513"/>
      <c r="H186" s="1613"/>
      <c r="I186" s="764"/>
      <c r="J186" s="684"/>
      <c r="K186" s="1613"/>
      <c r="L186" s="327"/>
      <c r="M186" s="454"/>
      <c r="N186" s="447"/>
      <c r="O186" s="1737"/>
      <c r="P186" s="1737"/>
      <c r="AH186" s="1744">
        <v>0</v>
      </c>
    </row>
    <row s="5772" customFormat="1" customHeight="1" ht="18.75" hidden="1">
      <c r="A187" s="1893" t="s">
        <v>255</v>
      </c>
      <c r="B187" s="1893" t="s">
        <v>256</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316</v>
      </c>
      <c r="M187" s="454"/>
      <c r="N187" s="447"/>
      <c r="O187" s="1737"/>
      <c r="P187" s="1737"/>
      <c r="AH187" s="1744">
        <v>0</v>
      </c>
    </row>
    <row s="5772" customFormat="1" customHeight="1" ht="18.75" hidden="1">
      <c r="A188" s="1893"/>
      <c r="B188" s="1893"/>
      <c r="C188" s="482" t="s">
        <v>1156</v>
      </c>
      <c r="D188" s="2575"/>
      <c r="E188" s="2317"/>
      <c r="F188" s="2496"/>
      <c r="G188" s="2540"/>
      <c r="H188" s="1613"/>
      <c r="I188" s="764" t="s">
        <v>1155</v>
      </c>
      <c r="J188" s="684"/>
      <c r="K188" s="1613"/>
      <c r="L188" s="327"/>
      <c r="M188" s="454"/>
      <c r="N188" s="447"/>
      <c r="O188" s="1737"/>
      <c r="P188" s="1737"/>
      <c r="AH188" s="1744">
        <v>0</v>
      </c>
    </row>
    <row s="5772" customFormat="1" customHeight="1" ht="0.75" hidden="1">
      <c r="A189" s="1893"/>
      <c r="B189" s="1893"/>
      <c r="C189" s="482" t="s">
        <v>1163</v>
      </c>
      <c r="D189" s="2575"/>
      <c r="E189" s="2317"/>
      <c r="F189" s="2496"/>
      <c r="G189" s="513"/>
      <c r="H189" s="1613"/>
      <c r="I189" s="764"/>
      <c r="J189" s="684"/>
      <c r="K189" s="1613"/>
      <c r="L189" s="327"/>
      <c r="M189" s="454"/>
      <c r="N189" s="447"/>
      <c r="O189" s="1737"/>
      <c r="P189" s="1737"/>
      <c r="AH189" s="1744">
        <v>0</v>
      </c>
    </row>
    <row s="5772" customFormat="1" customHeight="1" ht="18.75" hidden="1">
      <c r="A190" s="1893" t="s">
        <v>260</v>
      </c>
      <c r="B190" s="1893" t="s">
        <v>261</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316</v>
      </c>
      <c r="M190" s="454"/>
      <c r="N190" s="447"/>
      <c r="O190" s="1737"/>
      <c r="P190" s="1737"/>
      <c r="AH190" s="1744">
        <v>0</v>
      </c>
    </row>
    <row s="5772" customFormat="1" customHeight="1" ht="18.75" hidden="1">
      <c r="A191" s="1893"/>
      <c r="B191" s="1893"/>
      <c r="C191" s="482" t="s">
        <v>1156</v>
      </c>
      <c r="D191" s="2575"/>
      <c r="E191" s="2317"/>
      <c r="F191" s="2496"/>
      <c r="G191" s="2540"/>
      <c r="H191" s="1613"/>
      <c r="I191" s="764" t="s">
        <v>1155</v>
      </c>
      <c r="J191" s="684"/>
      <c r="K191" s="1613"/>
      <c r="L191" s="327"/>
      <c r="M191" s="454"/>
      <c r="N191" s="447"/>
      <c r="O191" s="1737"/>
      <c r="P191" s="1737"/>
      <c r="AH191" s="1744">
        <v>0</v>
      </c>
    </row>
    <row s="5772" customFormat="1" customHeight="1" ht="0.75" hidden="1">
      <c r="A192" s="1893"/>
      <c r="B192" s="1893"/>
      <c r="C192" s="482" t="s">
        <v>1163</v>
      </c>
      <c r="D192" s="2575"/>
      <c r="E192" s="2317"/>
      <c r="F192" s="2496"/>
      <c r="G192" s="513"/>
      <c r="H192" s="1613"/>
      <c r="I192" s="764"/>
      <c r="J192" s="684"/>
      <c r="K192" s="1613"/>
      <c r="L192" s="327"/>
      <c r="M192" s="454"/>
      <c r="N192" s="447"/>
      <c r="O192" s="1737"/>
      <c r="P192" s="1737"/>
      <c r="AH192" s="1744">
        <v>0</v>
      </c>
    </row>
    <row s="5772" customFormat="1" customHeight="1" ht="18.75" hidden="1">
      <c r="A193" s="1893" t="s">
        <v>265</v>
      </c>
      <c r="B193" s="1893" t="s">
        <v>266</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316</v>
      </c>
      <c r="M193" s="454"/>
      <c r="N193" s="447"/>
      <c r="O193" s="1737"/>
      <c r="P193" s="1737"/>
      <c r="AH193" s="1744">
        <v>0</v>
      </c>
    </row>
    <row s="5772" customFormat="1" customHeight="1" ht="18.75" hidden="1">
      <c r="A194" s="1893"/>
      <c r="B194" s="1893"/>
      <c r="C194" s="482" t="s">
        <v>1156</v>
      </c>
      <c r="D194" s="2575"/>
      <c r="E194" s="2317"/>
      <c r="F194" s="2496"/>
      <c r="G194" s="2540"/>
      <c r="H194" s="1613"/>
      <c r="I194" s="764" t="s">
        <v>1155</v>
      </c>
      <c r="J194" s="684"/>
      <c r="K194" s="1613"/>
      <c r="L194" s="327"/>
      <c r="M194" s="454"/>
      <c r="N194" s="447"/>
      <c r="O194" s="1737"/>
      <c r="P194" s="1737"/>
      <c r="AH194" s="1744">
        <v>0</v>
      </c>
    </row>
    <row s="5772" customFormat="1" customHeight="1" ht="0.75" hidden="1">
      <c r="A195" s="1893"/>
      <c r="B195" s="1893"/>
      <c r="C195" s="482" t="s">
        <v>1163</v>
      </c>
      <c r="D195" s="2575"/>
      <c r="E195" s="2317"/>
      <c r="F195" s="2496"/>
      <c r="G195" s="513"/>
      <c r="H195" s="1613"/>
      <c r="I195" s="764"/>
      <c r="J195" s="684"/>
      <c r="K195" s="1613"/>
      <c r="L195" s="327"/>
      <c r="M195" s="454"/>
      <c r="N195" s="447"/>
      <c r="O195" s="1737"/>
      <c r="P195" s="1737"/>
      <c r="AH195" s="1744">
        <v>0</v>
      </c>
    </row>
    <row s="5772" customFormat="1" customHeight="1" ht="18.75" hidden="1">
      <c r="A196" s="1893" t="s">
        <v>270</v>
      </c>
      <c r="B196" s="1893" t="s">
        <v>271</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316</v>
      </c>
      <c r="M196" s="454"/>
      <c r="N196" s="447"/>
      <c r="O196" s="1737"/>
      <c r="P196" s="1737"/>
      <c r="AH196" s="1744">
        <v>0</v>
      </c>
    </row>
    <row s="5772" customFormat="1" customHeight="1" ht="18.75" hidden="1">
      <c r="A197" s="1893"/>
      <c r="B197" s="1893"/>
      <c r="C197" s="482" t="s">
        <v>1156</v>
      </c>
      <c r="D197" s="2575"/>
      <c r="E197" s="2317"/>
      <c r="F197" s="2496"/>
      <c r="G197" s="2540"/>
      <c r="H197" s="1613"/>
      <c r="I197" s="764" t="s">
        <v>1155</v>
      </c>
      <c r="J197" s="684"/>
      <c r="K197" s="1613"/>
      <c r="L197" s="327"/>
      <c r="M197" s="454"/>
      <c r="N197" s="447"/>
      <c r="O197" s="1737"/>
      <c r="P197" s="1737"/>
      <c r="AH197" s="1744">
        <v>0</v>
      </c>
    </row>
    <row s="5772" customFormat="1" customHeight="1" ht="0.75" hidden="1">
      <c r="A198" s="1893"/>
      <c r="B198" s="1893"/>
      <c r="C198" s="482" t="s">
        <v>1163</v>
      </c>
      <c r="D198" s="2575"/>
      <c r="E198" s="2317"/>
      <c r="F198" s="2496"/>
      <c r="G198" s="513"/>
      <c r="H198" s="1613"/>
      <c r="I198" s="764"/>
      <c r="J198" s="684"/>
      <c r="K198" s="1613"/>
      <c r="L198" s="327"/>
      <c r="M198" s="454"/>
      <c r="N198" s="447"/>
      <c r="O198" s="1737"/>
      <c r="P198" s="1737"/>
      <c r="AH198" s="1744">
        <v>0</v>
      </c>
    </row>
    <row s="5772" customFormat="1" customHeight="1" ht="18.75" hidden="1">
      <c r="A199" s="1893" t="s">
        <v>275</v>
      </c>
      <c r="B199" s="1893" t="s">
        <v>276</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316</v>
      </c>
      <c r="M199" s="454"/>
      <c r="N199" s="447"/>
      <c r="O199" s="1737"/>
      <c r="P199" s="1737"/>
      <c r="AH199" s="1744">
        <v>0</v>
      </c>
    </row>
    <row s="5772" customFormat="1" customHeight="1" ht="18.75" hidden="1">
      <c r="A200" s="1893"/>
      <c r="B200" s="1893"/>
      <c r="C200" s="482" t="s">
        <v>1156</v>
      </c>
      <c r="D200" s="2575"/>
      <c r="E200" s="2317"/>
      <c r="F200" s="2496"/>
      <c r="G200" s="2540"/>
      <c r="H200" s="1613"/>
      <c r="I200" s="764" t="s">
        <v>1155</v>
      </c>
      <c r="J200" s="684"/>
      <c r="K200" s="1613"/>
      <c r="L200" s="327"/>
      <c r="M200" s="454"/>
      <c r="N200" s="447"/>
      <c r="O200" s="1737"/>
      <c r="P200" s="1737"/>
      <c r="AH200" s="1744">
        <v>0</v>
      </c>
    </row>
    <row s="5772" customFormat="1" customHeight="1" ht="0.75" hidden="1">
      <c r="A201" s="1893"/>
      <c r="B201" s="1893"/>
      <c r="C201" s="482" t="s">
        <v>1163</v>
      </c>
      <c r="D201" s="2575"/>
      <c r="E201" s="2317"/>
      <c r="F201" s="2496"/>
      <c r="G201" s="513"/>
      <c r="H201" s="1613"/>
      <c r="I201" s="764"/>
      <c r="J201" s="684"/>
      <c r="K201" s="1613"/>
      <c r="L201" s="327"/>
      <c r="M201" s="454"/>
      <c r="N201" s="447"/>
      <c r="O201" s="1737"/>
      <c r="P201" s="1737"/>
      <c r="AH201" s="1744">
        <v>0</v>
      </c>
    </row>
    <row s="5772" customFormat="1" customHeight="1" ht="18.75" hidden="1">
      <c r="A202" s="1893" t="s">
        <v>280</v>
      </c>
      <c r="B202" s="1893" t="s">
        <v>281</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316</v>
      </c>
      <c r="M202" s="454"/>
      <c r="N202" s="447"/>
      <c r="O202" s="1737"/>
      <c r="P202" s="1737"/>
      <c r="AH202" s="1744">
        <v>0</v>
      </c>
    </row>
    <row s="5772" customFormat="1" customHeight="1" ht="18.75" hidden="1">
      <c r="A203" s="1893"/>
      <c r="B203" s="1893"/>
      <c r="C203" s="482" t="s">
        <v>1156</v>
      </c>
      <c r="D203" s="2575"/>
      <c r="E203" s="2317"/>
      <c r="F203" s="2496"/>
      <c r="G203" s="2540"/>
      <c r="H203" s="1613"/>
      <c r="I203" s="764" t="s">
        <v>1155</v>
      </c>
      <c r="J203" s="684"/>
      <c r="K203" s="1613"/>
      <c r="L203" s="327"/>
      <c r="M203" s="454"/>
      <c r="N203" s="447"/>
      <c r="O203" s="1737"/>
      <c r="P203" s="1737"/>
      <c r="AH203" s="1744">
        <v>0</v>
      </c>
    </row>
    <row s="5772" customFormat="1" customHeight="1" ht="0.75" hidden="1">
      <c r="A204" s="1893"/>
      <c r="B204" s="1893"/>
      <c r="C204" s="482" t="s">
        <v>1163</v>
      </c>
      <c r="D204" s="2575"/>
      <c r="E204" s="2317"/>
      <c r="F204" s="2496"/>
      <c r="G204" s="513"/>
      <c r="H204" s="1613"/>
      <c r="I204" s="764"/>
      <c r="J204" s="684"/>
      <c r="K204" s="1613"/>
      <c r="L204" s="327"/>
      <c r="M204" s="454"/>
      <c r="N204" s="447"/>
      <c r="O204" s="1737"/>
      <c r="P204" s="1737"/>
      <c r="AH204" s="1744">
        <v>0</v>
      </c>
    </row>
    <row s="5772" customFormat="1" customHeight="1" ht="18.75" hidden="1">
      <c r="A205" s="1893" t="s">
        <v>285</v>
      </c>
      <c r="B205" s="1893" t="s">
        <v>286</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316</v>
      </c>
      <c r="M205" s="454"/>
      <c r="N205" s="447"/>
      <c r="O205" s="1737"/>
      <c r="P205" s="1737"/>
      <c r="AH205" s="1744">
        <v>0</v>
      </c>
    </row>
    <row s="5772" customFormat="1" customHeight="1" ht="18.75" hidden="1">
      <c r="A206" s="1893"/>
      <c r="B206" s="1893"/>
      <c r="C206" s="482" t="s">
        <v>1156</v>
      </c>
      <c r="D206" s="2575"/>
      <c r="E206" s="2317"/>
      <c r="F206" s="2496"/>
      <c r="G206" s="2540"/>
      <c r="H206" s="1613"/>
      <c r="I206" s="764" t="s">
        <v>1155</v>
      </c>
      <c r="J206" s="684"/>
      <c r="K206" s="1613"/>
      <c r="L206" s="327"/>
      <c r="M206" s="454"/>
      <c r="N206" s="447"/>
      <c r="O206" s="1737"/>
      <c r="P206" s="1737"/>
      <c r="AH206" s="1744">
        <v>0</v>
      </c>
    </row>
    <row s="5772" customFormat="1" customHeight="1" ht="1.05">
      <c r="A207" s="1893"/>
      <c r="B207" s="1893"/>
      <c r="C207" s="482" t="s">
        <v>1163</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118</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772" customFormat="1" customHeight="1" ht="60.75" hidden="1">
      <c r="A209" s="1893" t="s">
        <v>162</v>
      </c>
      <c r="B209" s="1893" t="s">
        <v>163</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316</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772" customFormat="1" customHeight="1" ht="18.75" hidden="1">
      <c r="A210" s="1893"/>
      <c r="B210" s="1893"/>
      <c r="C210" s="482" t="s">
        <v>1156</v>
      </c>
      <c r="D210" s="2575"/>
      <c r="E210" s="2317"/>
      <c r="F210" s="2496"/>
      <c r="G210" s="2540"/>
      <c r="H210" s="1613"/>
      <c r="I210" s="764" t="s">
        <v>1155</v>
      </c>
      <c r="J210" s="684"/>
      <c r="K210" s="1613"/>
      <c r="L210" s="327"/>
      <c r="M210" s="2283"/>
      <c r="N210" s="447"/>
      <c r="O210" s="1737"/>
      <c r="P210" s="1737"/>
      <c r="AH210" s="1744">
        <v>0</v>
      </c>
    </row>
    <row s="5772" customFormat="1" customHeight="1" ht="0.75" hidden="1">
      <c r="A211" s="1893"/>
      <c r="B211" s="1893"/>
      <c r="C211" s="482" t="s">
        <v>1163</v>
      </c>
      <c r="D211" s="2575"/>
      <c r="E211" s="2317"/>
      <c r="F211" s="2496"/>
      <c r="G211" s="513"/>
      <c r="H211" s="1613"/>
      <c r="I211" s="764"/>
      <c r="J211" s="684"/>
      <c r="K211" s="1613"/>
      <c r="L211" s="327"/>
      <c r="M211" s="2283"/>
      <c r="N211" s="447"/>
      <c r="O211" s="1737"/>
      <c r="P211" s="1737"/>
      <c r="AH211" s="1744">
        <v>0</v>
      </c>
    </row>
    <row s="5772" customFormat="1" customHeight="1" ht="45" hidden="1">
      <c r="A212" s="1893" t="s">
        <v>167</v>
      </c>
      <c r="B212" s="1893" t="s">
        <v>168</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316</v>
      </c>
      <c r="M212" s="2284"/>
      <c r="N212" s="447"/>
      <c r="O212" s="1737"/>
      <c r="P212" s="1737"/>
      <c r="AH212" s="1744">
        <v>0</v>
      </c>
    </row>
    <row s="5772" customFormat="1" customHeight="1" ht="18.75" hidden="1">
      <c r="A213" s="1893"/>
      <c r="B213" s="1893"/>
      <c r="C213" s="482" t="s">
        <v>1156</v>
      </c>
      <c r="D213" s="2575"/>
      <c r="E213" s="2317"/>
      <c r="F213" s="2496"/>
      <c r="G213" s="2540"/>
      <c r="H213" s="1613"/>
      <c r="I213" s="764" t="s">
        <v>1155</v>
      </c>
      <c r="J213" s="684"/>
      <c r="K213" s="1613"/>
      <c r="L213" s="327"/>
      <c r="M213" s="1974"/>
      <c r="N213" s="447"/>
      <c r="O213" s="1737"/>
      <c r="P213" s="1737"/>
      <c r="AH213" s="1744">
        <v>0</v>
      </c>
    </row>
    <row s="5772" customFormat="1" customHeight="1" ht="0.75" hidden="1">
      <c r="A214" s="1893"/>
      <c r="B214" s="1893"/>
      <c r="C214" s="482" t="s">
        <v>1163</v>
      </c>
      <c r="D214" s="2575"/>
      <c r="E214" s="2317"/>
      <c r="F214" s="2496"/>
      <c r="G214" s="513"/>
      <c r="H214" s="1613"/>
      <c r="I214" s="764"/>
      <c r="J214" s="684"/>
      <c r="K214" s="1613"/>
      <c r="L214" s="327"/>
      <c r="M214" s="454"/>
      <c r="N214" s="447"/>
      <c r="O214" s="1737"/>
      <c r="P214" s="1737"/>
      <c r="AH214" s="1744">
        <v>0</v>
      </c>
    </row>
    <row s="5772" customFormat="1" customHeight="1" ht="45" hidden="1">
      <c r="A215" s="1893" t="s">
        <v>174</v>
      </c>
      <c r="B215" s="1893" t="s">
        <v>175</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316</v>
      </c>
      <c r="M215" s="454"/>
      <c r="N215" s="447"/>
      <c r="O215" s="1737"/>
      <c r="P215" s="1737"/>
      <c r="AH215" s="1744">
        <v>0</v>
      </c>
    </row>
    <row s="5772" customFormat="1" customHeight="1" ht="18.75" hidden="1">
      <c r="A216" s="1893"/>
      <c r="B216" s="1893"/>
      <c r="C216" s="482" t="s">
        <v>1156</v>
      </c>
      <c r="D216" s="2575"/>
      <c r="E216" s="2317"/>
      <c r="F216" s="2496"/>
      <c r="G216" s="2540"/>
      <c r="H216" s="1613"/>
      <c r="I216" s="764" t="s">
        <v>1155</v>
      </c>
      <c r="J216" s="684"/>
      <c r="K216" s="1613"/>
      <c r="L216" s="327"/>
      <c r="M216" s="454"/>
      <c r="N216" s="447"/>
      <c r="O216" s="1737"/>
      <c r="P216" s="1737"/>
      <c r="AH216" s="1744">
        <v>0</v>
      </c>
    </row>
    <row s="5772" customFormat="1" customHeight="1" ht="0.75" hidden="1">
      <c r="A217" s="1893"/>
      <c r="B217" s="1893"/>
      <c r="C217" s="482" t="s">
        <v>1163</v>
      </c>
      <c r="D217" s="2575"/>
      <c r="E217" s="2317"/>
      <c r="F217" s="2496"/>
      <c r="G217" s="513"/>
      <c r="H217" s="1613"/>
      <c r="I217" s="764"/>
      <c r="J217" s="684"/>
      <c r="K217" s="1613"/>
      <c r="L217" s="327"/>
      <c r="M217" s="454"/>
      <c r="N217" s="447"/>
      <c r="O217" s="1737"/>
      <c r="P217" s="1737"/>
      <c r="AH217" s="1744">
        <v>0</v>
      </c>
    </row>
    <row s="5772" customFormat="1" customHeight="1" ht="45" hidden="1">
      <c r="A218" s="1893" t="s">
        <v>180</v>
      </c>
      <c r="B218" s="1893" t="s">
        <v>181</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316</v>
      </c>
      <c r="M218" s="454"/>
      <c r="N218" s="447"/>
      <c r="O218" s="1737"/>
      <c r="P218" s="1737"/>
      <c r="AH218" s="1744">
        <v>0</v>
      </c>
    </row>
    <row s="5772" customFormat="1" customHeight="1" ht="18.75" hidden="1">
      <c r="A219" s="1893"/>
      <c r="B219" s="1893"/>
      <c r="C219" s="482" t="s">
        <v>1156</v>
      </c>
      <c r="D219" s="2575"/>
      <c r="E219" s="2317"/>
      <c r="F219" s="2496"/>
      <c r="G219" s="2540"/>
      <c r="H219" s="1613"/>
      <c r="I219" s="764" t="s">
        <v>1155</v>
      </c>
      <c r="J219" s="684"/>
      <c r="K219" s="1613"/>
      <c r="L219" s="327"/>
      <c r="M219" s="454"/>
      <c r="N219" s="447"/>
      <c r="O219" s="1737"/>
      <c r="P219" s="1737"/>
      <c r="AH219" s="1744">
        <v>0</v>
      </c>
    </row>
    <row s="5772" customFormat="1" customHeight="1" ht="0.75" hidden="1">
      <c r="A220" s="1893"/>
      <c r="B220" s="1893"/>
      <c r="C220" s="482" t="s">
        <v>1163</v>
      </c>
      <c r="D220" s="2575"/>
      <c r="E220" s="2317"/>
      <c r="F220" s="2496"/>
      <c r="G220" s="513"/>
      <c r="H220" s="1613"/>
      <c r="I220" s="764"/>
      <c r="J220" s="684"/>
      <c r="K220" s="1613"/>
      <c r="L220" s="327"/>
      <c r="M220" s="454"/>
      <c r="N220" s="447"/>
      <c r="O220" s="1737"/>
      <c r="P220" s="1737"/>
      <c r="AH220" s="1744">
        <v>0</v>
      </c>
    </row>
    <row s="5772" customFormat="1" customHeight="1" ht="18.75" hidden="1">
      <c r="A221" s="1893" t="s">
        <v>186</v>
      </c>
      <c r="B221" s="1893" t="s">
        <v>187</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316</v>
      </c>
      <c r="M221" s="454"/>
      <c r="N221" s="447"/>
      <c r="O221" s="1737"/>
      <c r="P221" s="1737"/>
      <c r="AH221" s="1744">
        <v>0</v>
      </c>
    </row>
    <row s="5772" customFormat="1" customHeight="1" ht="18.75" hidden="1">
      <c r="A222" s="1893"/>
      <c r="B222" s="1893"/>
      <c r="C222" s="482" t="s">
        <v>1156</v>
      </c>
      <c r="D222" s="2575"/>
      <c r="E222" s="2317"/>
      <c r="F222" s="2496"/>
      <c r="G222" s="2540"/>
      <c r="H222" s="1613"/>
      <c r="I222" s="764" t="s">
        <v>1155</v>
      </c>
      <c r="J222" s="684"/>
      <c r="K222" s="1613"/>
      <c r="L222" s="327"/>
      <c r="M222" s="454"/>
      <c r="N222" s="447"/>
      <c r="O222" s="1737"/>
      <c r="P222" s="1737"/>
      <c r="AH222" s="1744">
        <v>0</v>
      </c>
    </row>
    <row s="5772" customFormat="1" customHeight="1" ht="0.75" hidden="1">
      <c r="A223" s="1893"/>
      <c r="B223" s="1893"/>
      <c r="C223" s="482" t="s">
        <v>1163</v>
      </c>
      <c r="D223" s="2575"/>
      <c r="E223" s="2317"/>
      <c r="F223" s="2496"/>
      <c r="G223" s="513"/>
      <c r="H223" s="1613"/>
      <c r="I223" s="764"/>
      <c r="J223" s="684"/>
      <c r="K223" s="1613"/>
      <c r="L223" s="327"/>
      <c r="M223" s="454"/>
      <c r="N223" s="447"/>
      <c r="O223" s="1737"/>
      <c r="P223" s="1737"/>
      <c r="AH223" s="1744">
        <v>0</v>
      </c>
    </row>
    <row s="5772" customFormat="1" customHeight="1" ht="18.75" hidden="1">
      <c r="A224" s="1893" t="s">
        <v>192</v>
      </c>
      <c r="B224" s="1893" t="s">
        <v>193</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316</v>
      </c>
      <c r="M224" s="454"/>
      <c r="N224" s="447"/>
      <c r="O224" s="1737"/>
      <c r="P224" s="1737"/>
      <c r="AH224" s="1744">
        <v>0</v>
      </c>
    </row>
    <row s="5772" customFormat="1" customHeight="1" ht="18.75" hidden="1">
      <c r="A225" s="1893"/>
      <c r="B225" s="1893"/>
      <c r="C225" s="482" t="s">
        <v>1156</v>
      </c>
      <c r="D225" s="2575"/>
      <c r="E225" s="2317"/>
      <c r="F225" s="2496"/>
      <c r="G225" s="2540"/>
      <c r="H225" s="1613"/>
      <c r="I225" s="764" t="s">
        <v>1155</v>
      </c>
      <c r="J225" s="684"/>
      <c r="K225" s="1613"/>
      <c r="L225" s="327"/>
      <c r="M225" s="454"/>
      <c r="N225" s="447"/>
      <c r="O225" s="1737"/>
      <c r="P225" s="1737"/>
      <c r="AH225" s="1744">
        <v>0</v>
      </c>
    </row>
    <row s="5772" customFormat="1" customHeight="1" ht="0.75" hidden="1">
      <c r="A226" s="1893"/>
      <c r="B226" s="1893"/>
      <c r="C226" s="482" t="s">
        <v>1163</v>
      </c>
      <c r="D226" s="2575"/>
      <c r="E226" s="2317"/>
      <c r="F226" s="2496"/>
      <c r="G226" s="513"/>
      <c r="H226" s="1613"/>
      <c r="I226" s="764"/>
      <c r="J226" s="684"/>
      <c r="K226" s="1613"/>
      <c r="L226" s="327"/>
      <c r="M226" s="454"/>
      <c r="N226" s="447"/>
      <c r="O226" s="1737"/>
      <c r="P226" s="1737"/>
      <c r="AH226" s="1744">
        <v>0</v>
      </c>
    </row>
    <row s="5772" customFormat="1" customHeight="1" ht="18.75" hidden="1">
      <c r="A227" s="1893" t="s">
        <v>198</v>
      </c>
      <c r="B227" s="1893" t="s">
        <v>199</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316</v>
      </c>
      <c r="M227" s="454"/>
      <c r="N227" s="447"/>
      <c r="O227" s="1737"/>
      <c r="P227" s="1737"/>
      <c r="AH227" s="1744">
        <v>0</v>
      </c>
    </row>
    <row s="5772" customFormat="1" customHeight="1" ht="18.75" hidden="1">
      <c r="A228" s="1893"/>
      <c r="B228" s="1893"/>
      <c r="C228" s="482" t="s">
        <v>1156</v>
      </c>
      <c r="D228" s="2575"/>
      <c r="E228" s="2317"/>
      <c r="F228" s="2496"/>
      <c r="G228" s="2540"/>
      <c r="H228" s="1613"/>
      <c r="I228" s="764" t="s">
        <v>1155</v>
      </c>
      <c r="J228" s="684"/>
      <c r="K228" s="1613"/>
      <c r="L228" s="327"/>
      <c r="M228" s="454"/>
      <c r="N228" s="447"/>
      <c r="O228" s="1737"/>
      <c r="P228" s="1737"/>
      <c r="AH228" s="1744">
        <v>0</v>
      </c>
    </row>
    <row s="5772" customFormat="1" customHeight="1" ht="0.75" hidden="1">
      <c r="A229" s="1893"/>
      <c r="B229" s="1893"/>
      <c r="C229" s="482" t="s">
        <v>1163</v>
      </c>
      <c r="D229" s="2575"/>
      <c r="E229" s="2317"/>
      <c r="F229" s="2496"/>
      <c r="G229" s="513"/>
      <c r="H229" s="1613"/>
      <c r="I229" s="764"/>
      <c r="J229" s="684"/>
      <c r="K229" s="1613"/>
      <c r="L229" s="327"/>
      <c r="M229" s="454"/>
      <c r="N229" s="447"/>
      <c r="O229" s="1737"/>
      <c r="P229" s="1737"/>
      <c r="AH229" s="1744">
        <v>0</v>
      </c>
    </row>
    <row s="5772" customFormat="1" customHeight="1" ht="18.75" hidden="1">
      <c r="A230" s="1893" t="s">
        <v>204</v>
      </c>
      <c r="B230" s="1893" t="s">
        <v>205</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316</v>
      </c>
      <c r="M230" s="454"/>
      <c r="N230" s="447"/>
      <c r="O230" s="1737"/>
      <c r="P230" s="1737"/>
      <c r="AH230" s="1744">
        <v>0</v>
      </c>
    </row>
    <row s="5772" customFormat="1" customHeight="1" ht="18.75" hidden="1">
      <c r="A231" s="1893"/>
      <c r="B231" s="1893"/>
      <c r="C231" s="482" t="s">
        <v>1156</v>
      </c>
      <c r="D231" s="2575"/>
      <c r="E231" s="2317"/>
      <c r="F231" s="2496"/>
      <c r="G231" s="2540"/>
      <c r="H231" s="1613"/>
      <c r="I231" s="764" t="s">
        <v>1155</v>
      </c>
      <c r="J231" s="684"/>
      <c r="K231" s="1613"/>
      <c r="L231" s="327"/>
      <c r="M231" s="454"/>
      <c r="N231" s="447"/>
      <c r="O231" s="1737"/>
      <c r="P231" s="1737"/>
      <c r="AH231" s="1744">
        <v>0</v>
      </c>
    </row>
    <row s="5772" customFormat="1" customHeight="1" ht="0.75" hidden="1">
      <c r="A232" s="1893"/>
      <c r="B232" s="1893"/>
      <c r="C232" s="482" t="s">
        <v>1163</v>
      </c>
      <c r="D232" s="2575"/>
      <c r="E232" s="2317"/>
      <c r="F232" s="2496"/>
      <c r="G232" s="513"/>
      <c r="H232" s="1613"/>
      <c r="I232" s="764"/>
      <c r="J232" s="684"/>
      <c r="K232" s="1613"/>
      <c r="L232" s="327"/>
      <c r="M232" s="454"/>
      <c r="N232" s="447"/>
      <c r="O232" s="1737"/>
      <c r="P232" s="1737"/>
      <c r="AH232" s="1744">
        <v>0</v>
      </c>
    </row>
    <row s="5772" customFormat="1" customHeight="1" ht="18.75" hidden="1">
      <c r="A233" s="1893" t="s">
        <v>210</v>
      </c>
      <c r="B233" s="1893" t="s">
        <v>211</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316</v>
      </c>
      <c r="M233" s="454"/>
      <c r="N233" s="447"/>
      <c r="O233" s="1737"/>
      <c r="P233" s="1737"/>
      <c r="AH233" s="1744">
        <v>0</v>
      </c>
    </row>
    <row s="5772" customFormat="1" customHeight="1" ht="18.75" hidden="1">
      <c r="A234" s="1893"/>
      <c r="B234" s="1893"/>
      <c r="C234" s="482" t="s">
        <v>1156</v>
      </c>
      <c r="D234" s="2575"/>
      <c r="E234" s="2317"/>
      <c r="F234" s="2496"/>
      <c r="G234" s="2540"/>
      <c r="H234" s="1613"/>
      <c r="I234" s="764" t="s">
        <v>1155</v>
      </c>
      <c r="J234" s="684"/>
      <c r="K234" s="1613"/>
      <c r="L234" s="327"/>
      <c r="M234" s="454"/>
      <c r="N234" s="447"/>
      <c r="O234" s="1737"/>
      <c r="P234" s="1737"/>
      <c r="AH234" s="1744">
        <v>0</v>
      </c>
    </row>
    <row s="5772" customFormat="1" customHeight="1" ht="0.75" hidden="1">
      <c r="A235" s="1893"/>
      <c r="B235" s="1893"/>
      <c r="C235" s="482" t="s">
        <v>1163</v>
      </c>
      <c r="D235" s="2575"/>
      <c r="E235" s="2317"/>
      <c r="F235" s="2496"/>
      <c r="G235" s="513"/>
      <c r="H235" s="1613"/>
      <c r="I235" s="764"/>
      <c r="J235" s="684"/>
      <c r="K235" s="1613"/>
      <c r="L235" s="327"/>
      <c r="M235" s="454"/>
      <c r="N235" s="447"/>
      <c r="O235" s="1737"/>
      <c r="P235" s="1737"/>
      <c r="AH235" s="1744">
        <v>0</v>
      </c>
    </row>
    <row s="5772"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Тариф на холодную питьевую воду</v>
      </c>
      <c r="H236" s="1975"/>
      <c r="I236" s="1852"/>
      <c r="J236" s="1886"/>
      <c r="K236" s="1891"/>
      <c r="L236" s="1975" t="s">
        <v>316</v>
      </c>
      <c r="M236" s="454"/>
      <c r="N236" s="447"/>
      <c r="O236" s="1737"/>
      <c r="P236" s="1737"/>
      <c r="AH236" s="1744">
        <v>0</v>
      </c>
    </row>
    <row s="5772" customFormat="1" customHeight="1" ht="18.75" hidden="1">
      <c r="A237" s="1893"/>
      <c r="B237" s="1893"/>
      <c r="C237" s="482" t="s">
        <v>1156</v>
      </c>
      <c r="D237" s="2575"/>
      <c r="E237" s="2317"/>
      <c r="F237" s="2496"/>
      <c r="G237" s="2540"/>
      <c r="H237" s="1613"/>
      <c r="I237" s="764" t="s">
        <v>1155</v>
      </c>
      <c r="J237" s="684"/>
      <c r="K237" s="1613"/>
      <c r="L237" s="327"/>
      <c r="M237" s="454"/>
      <c r="N237" s="447"/>
      <c r="O237" s="1737"/>
      <c r="P237" s="1737"/>
      <c r="AH237" s="1744">
        <v>0</v>
      </c>
    </row>
    <row s="5772" customFormat="1" customHeight="1" ht="0.75" hidden="1">
      <c r="A238" s="1893"/>
      <c r="B238" s="1893"/>
      <c r="C238" s="482" t="s">
        <v>1163</v>
      </c>
      <c r="D238" s="2575"/>
      <c r="E238" s="2317"/>
      <c r="F238" s="2496"/>
      <c r="G238" s="513"/>
      <c r="H238" s="1613"/>
      <c r="I238" s="764"/>
      <c r="J238" s="684"/>
      <c r="K238" s="1613"/>
      <c r="L238" s="327"/>
      <c r="M238" s="454"/>
      <c r="N238" s="447"/>
      <c r="O238" s="1737"/>
      <c r="P238" s="1737"/>
      <c r="AH238" s="1744">
        <v>0</v>
      </c>
    </row>
    <row s="5772" customFormat="1" customHeight="1" ht="18.75" hidden="1">
      <c r="A239" s="1893" t="s">
        <v>240</v>
      </c>
      <c r="B239" s="1893" t="s">
        <v>241</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316</v>
      </c>
      <c r="M239" s="454"/>
      <c r="N239" s="447"/>
      <c r="O239" s="1737"/>
      <c r="P239" s="1737"/>
      <c r="AH239" s="1744">
        <v>0</v>
      </c>
    </row>
    <row s="5772" customFormat="1" customHeight="1" ht="18.75" hidden="1">
      <c r="A240" s="1893"/>
      <c r="B240" s="1893"/>
      <c r="C240" s="482" t="s">
        <v>1156</v>
      </c>
      <c r="D240" s="2575"/>
      <c r="E240" s="2317"/>
      <c r="F240" s="2496"/>
      <c r="G240" s="2540"/>
      <c r="H240" s="1613"/>
      <c r="I240" s="764" t="s">
        <v>1155</v>
      </c>
      <c r="J240" s="684"/>
      <c r="K240" s="1613"/>
      <c r="L240" s="327"/>
      <c r="M240" s="454"/>
      <c r="N240" s="447"/>
      <c r="O240" s="1737"/>
      <c r="P240" s="1737"/>
      <c r="AH240" s="1744">
        <v>0</v>
      </c>
    </row>
    <row s="5772" customFormat="1" customHeight="1" ht="0.75" hidden="1">
      <c r="A241" s="1893"/>
      <c r="B241" s="1893"/>
      <c r="C241" s="482" t="s">
        <v>1163</v>
      </c>
      <c r="D241" s="2575"/>
      <c r="E241" s="2317"/>
      <c r="F241" s="2496"/>
      <c r="G241" s="513"/>
      <c r="H241" s="1613"/>
      <c r="I241" s="764"/>
      <c r="J241" s="684"/>
      <c r="K241" s="1613"/>
      <c r="L241" s="327"/>
      <c r="M241" s="454"/>
      <c r="N241" s="447"/>
      <c r="O241" s="1737"/>
      <c r="P241" s="1737"/>
      <c r="AH241" s="1744">
        <v>0</v>
      </c>
    </row>
    <row s="5772" customFormat="1" customHeight="1" ht="18.75" hidden="1">
      <c r="A242" s="1893" t="s">
        <v>245</v>
      </c>
      <c r="B242" s="1893" t="s">
        <v>246</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316</v>
      </c>
      <c r="M242" s="454"/>
      <c r="N242" s="447"/>
      <c r="O242" s="1737"/>
      <c r="P242" s="1737"/>
      <c r="AH242" s="1744">
        <v>0</v>
      </c>
    </row>
    <row s="5772" customFormat="1" customHeight="1" ht="18.75" hidden="1">
      <c r="A243" s="1893"/>
      <c r="B243" s="1893"/>
      <c r="C243" s="482" t="s">
        <v>1156</v>
      </c>
      <c r="D243" s="2575"/>
      <c r="E243" s="2317"/>
      <c r="F243" s="2496"/>
      <c r="G243" s="2540"/>
      <c r="H243" s="1613"/>
      <c r="I243" s="764" t="s">
        <v>1155</v>
      </c>
      <c r="J243" s="684"/>
      <c r="K243" s="1613"/>
      <c r="L243" s="327"/>
      <c r="M243" s="454"/>
      <c r="N243" s="447"/>
      <c r="O243" s="1737"/>
      <c r="P243" s="1737"/>
      <c r="AH243" s="1744">
        <v>0</v>
      </c>
    </row>
    <row s="5772" customFormat="1" customHeight="1" ht="0.75" hidden="1">
      <c r="A244" s="1893"/>
      <c r="B244" s="1893"/>
      <c r="C244" s="482" t="s">
        <v>1163</v>
      </c>
      <c r="D244" s="2575"/>
      <c r="E244" s="2317"/>
      <c r="F244" s="2496"/>
      <c r="G244" s="513"/>
      <c r="H244" s="1613"/>
      <c r="I244" s="764"/>
      <c r="J244" s="684"/>
      <c r="K244" s="1613"/>
      <c r="L244" s="327"/>
      <c r="M244" s="454"/>
      <c r="N244" s="447"/>
      <c r="O244" s="1737"/>
      <c r="P244" s="1737"/>
      <c r="AH244" s="1744">
        <v>0</v>
      </c>
    </row>
    <row s="5772" customFormat="1" customHeight="1" ht="18.75" hidden="1">
      <c r="A245" s="1893" t="s">
        <v>250</v>
      </c>
      <c r="B245" s="1893" t="s">
        <v>251</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316</v>
      </c>
      <c r="M245" s="454"/>
      <c r="N245" s="447"/>
      <c r="O245" s="1737"/>
      <c r="P245" s="1737"/>
      <c r="AH245" s="1744">
        <v>0</v>
      </c>
    </row>
    <row s="5772" customFormat="1" customHeight="1" ht="18.75" hidden="1">
      <c r="A246" s="1893"/>
      <c r="B246" s="1893"/>
      <c r="C246" s="482" t="s">
        <v>1156</v>
      </c>
      <c r="D246" s="2575"/>
      <c r="E246" s="2317"/>
      <c r="F246" s="2496"/>
      <c r="G246" s="2540"/>
      <c r="H246" s="1613"/>
      <c r="I246" s="764" t="s">
        <v>1155</v>
      </c>
      <c r="J246" s="684"/>
      <c r="K246" s="1613"/>
      <c r="L246" s="327"/>
      <c r="M246" s="454"/>
      <c r="N246" s="447"/>
      <c r="O246" s="1737"/>
      <c r="P246" s="1737"/>
      <c r="AH246" s="1744">
        <v>0</v>
      </c>
    </row>
    <row s="5772" customFormat="1" customHeight="1" ht="0.75" hidden="1">
      <c r="A247" s="1893"/>
      <c r="B247" s="1893"/>
      <c r="C247" s="482" t="s">
        <v>1163</v>
      </c>
      <c r="D247" s="2575"/>
      <c r="E247" s="2317"/>
      <c r="F247" s="2496"/>
      <c r="G247" s="513"/>
      <c r="H247" s="1613"/>
      <c r="I247" s="764"/>
      <c r="J247" s="684"/>
      <c r="K247" s="1613"/>
      <c r="L247" s="327"/>
      <c r="M247" s="454"/>
      <c r="N247" s="447"/>
      <c r="O247" s="1737"/>
      <c r="P247" s="1737"/>
      <c r="AH247" s="1744">
        <v>0</v>
      </c>
    </row>
    <row s="5772" customFormat="1" customHeight="1" ht="18.75" hidden="1">
      <c r="A248" s="1893" t="s">
        <v>255</v>
      </c>
      <c r="B248" s="1893" t="s">
        <v>256</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316</v>
      </c>
      <c r="M248" s="454"/>
      <c r="N248" s="447"/>
      <c r="O248" s="1737"/>
      <c r="P248" s="1737"/>
      <c r="AH248" s="1744">
        <v>0</v>
      </c>
    </row>
    <row s="5772" customFormat="1" customHeight="1" ht="18.75" hidden="1">
      <c r="A249" s="1893"/>
      <c r="B249" s="1893"/>
      <c r="C249" s="482" t="s">
        <v>1156</v>
      </c>
      <c r="D249" s="2575"/>
      <c r="E249" s="2317"/>
      <c r="F249" s="2496"/>
      <c r="G249" s="2540"/>
      <c r="H249" s="1613"/>
      <c r="I249" s="764" t="s">
        <v>1155</v>
      </c>
      <c r="J249" s="684"/>
      <c r="K249" s="1613"/>
      <c r="L249" s="327"/>
      <c r="M249" s="454"/>
      <c r="N249" s="447"/>
      <c r="O249" s="1737"/>
      <c r="P249" s="1737"/>
      <c r="AH249" s="1744">
        <v>0</v>
      </c>
    </row>
    <row s="5772" customFormat="1" customHeight="1" ht="0.75" hidden="1">
      <c r="A250" s="1893"/>
      <c r="B250" s="1893"/>
      <c r="C250" s="482" t="s">
        <v>1163</v>
      </c>
      <c r="D250" s="2575"/>
      <c r="E250" s="2317"/>
      <c r="F250" s="2496"/>
      <c r="G250" s="513"/>
      <c r="H250" s="1613"/>
      <c r="I250" s="764"/>
      <c r="J250" s="684"/>
      <c r="K250" s="1613"/>
      <c r="L250" s="327"/>
      <c r="M250" s="454"/>
      <c r="N250" s="447"/>
      <c r="O250" s="1737"/>
      <c r="P250" s="1737"/>
      <c r="AH250" s="1744">
        <v>0</v>
      </c>
    </row>
    <row s="5772" customFormat="1" customHeight="1" ht="18.75" hidden="1">
      <c r="A251" s="1893" t="s">
        <v>260</v>
      </c>
      <c r="B251" s="1893" t="s">
        <v>261</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316</v>
      </c>
      <c r="M251" s="454"/>
      <c r="N251" s="447"/>
      <c r="O251" s="1737"/>
      <c r="P251" s="1737"/>
      <c r="AH251" s="1744">
        <v>0</v>
      </c>
    </row>
    <row s="5772" customFormat="1" customHeight="1" ht="18.75" hidden="1">
      <c r="A252" s="1893"/>
      <c r="B252" s="1893"/>
      <c r="C252" s="482" t="s">
        <v>1156</v>
      </c>
      <c r="D252" s="2575"/>
      <c r="E252" s="2317"/>
      <c r="F252" s="2496"/>
      <c r="G252" s="2540"/>
      <c r="H252" s="1613"/>
      <c r="I252" s="764" t="s">
        <v>1155</v>
      </c>
      <c r="J252" s="684"/>
      <c r="K252" s="1613"/>
      <c r="L252" s="327"/>
      <c r="M252" s="454"/>
      <c r="N252" s="447"/>
      <c r="O252" s="1737"/>
      <c r="P252" s="1737"/>
      <c r="AH252" s="1744">
        <v>0</v>
      </c>
    </row>
    <row s="5772" customFormat="1" customHeight="1" ht="0.75" hidden="1">
      <c r="A253" s="1893"/>
      <c r="B253" s="1893"/>
      <c r="C253" s="482" t="s">
        <v>1163</v>
      </c>
      <c r="D253" s="2575"/>
      <c r="E253" s="2317"/>
      <c r="F253" s="2496"/>
      <c r="G253" s="513"/>
      <c r="H253" s="1613"/>
      <c r="I253" s="764"/>
      <c r="J253" s="684"/>
      <c r="K253" s="1613"/>
      <c r="L253" s="327"/>
      <c r="M253" s="454"/>
      <c r="N253" s="447"/>
      <c r="O253" s="1737"/>
      <c r="P253" s="1737"/>
      <c r="AH253" s="1744">
        <v>0</v>
      </c>
    </row>
    <row s="5772" customFormat="1" customHeight="1" ht="18.75" hidden="1">
      <c r="A254" s="1893" t="s">
        <v>265</v>
      </c>
      <c r="B254" s="1893" t="s">
        <v>266</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316</v>
      </c>
      <c r="M254" s="454"/>
      <c r="N254" s="447"/>
      <c r="O254" s="1737"/>
      <c r="P254" s="1737"/>
      <c r="AH254" s="1744">
        <v>0</v>
      </c>
    </row>
    <row s="5772" customFormat="1" customHeight="1" ht="18.75" hidden="1">
      <c r="A255" s="1893"/>
      <c r="B255" s="1893"/>
      <c r="C255" s="482" t="s">
        <v>1156</v>
      </c>
      <c r="D255" s="2575"/>
      <c r="E255" s="2317"/>
      <c r="F255" s="2496"/>
      <c r="G255" s="2540"/>
      <c r="H255" s="1613"/>
      <c r="I255" s="764" t="s">
        <v>1155</v>
      </c>
      <c r="J255" s="684"/>
      <c r="K255" s="1613"/>
      <c r="L255" s="327"/>
      <c r="M255" s="454"/>
      <c r="N255" s="447"/>
      <c r="O255" s="1737"/>
      <c r="P255" s="1737"/>
      <c r="AH255" s="1744">
        <v>0</v>
      </c>
    </row>
    <row s="5772" customFormat="1" customHeight="1" ht="0.75" hidden="1">
      <c r="A256" s="1893"/>
      <c r="B256" s="1893"/>
      <c r="C256" s="482" t="s">
        <v>1163</v>
      </c>
      <c r="D256" s="2575"/>
      <c r="E256" s="2317"/>
      <c r="F256" s="2496"/>
      <c r="G256" s="513"/>
      <c r="H256" s="1613"/>
      <c r="I256" s="764"/>
      <c r="J256" s="684"/>
      <c r="K256" s="1613"/>
      <c r="L256" s="327"/>
      <c r="M256" s="454"/>
      <c r="N256" s="447"/>
      <c r="O256" s="1737"/>
      <c r="P256" s="1737"/>
      <c r="AH256" s="1744">
        <v>0</v>
      </c>
    </row>
    <row s="5772" customFormat="1" customHeight="1" ht="18.75" hidden="1">
      <c r="A257" s="1893" t="s">
        <v>270</v>
      </c>
      <c r="B257" s="1893" t="s">
        <v>271</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316</v>
      </c>
      <c r="M257" s="454"/>
      <c r="N257" s="447"/>
      <c r="O257" s="1737"/>
      <c r="P257" s="1737"/>
      <c r="AH257" s="1744">
        <v>0</v>
      </c>
    </row>
    <row s="5772" customFormat="1" customHeight="1" ht="18.75" hidden="1">
      <c r="A258" s="1893"/>
      <c r="B258" s="1893"/>
      <c r="C258" s="482" t="s">
        <v>1156</v>
      </c>
      <c r="D258" s="2575"/>
      <c r="E258" s="2317"/>
      <c r="F258" s="2496"/>
      <c r="G258" s="2540"/>
      <c r="H258" s="1613"/>
      <c r="I258" s="764" t="s">
        <v>1155</v>
      </c>
      <c r="J258" s="684"/>
      <c r="K258" s="1613"/>
      <c r="L258" s="327"/>
      <c r="M258" s="454"/>
      <c r="N258" s="447"/>
      <c r="O258" s="1737"/>
      <c r="P258" s="1737"/>
      <c r="AH258" s="1744">
        <v>0</v>
      </c>
    </row>
    <row s="5772" customFormat="1" customHeight="1" ht="0.75" hidden="1">
      <c r="A259" s="1893"/>
      <c r="B259" s="1893"/>
      <c r="C259" s="482" t="s">
        <v>1163</v>
      </c>
      <c r="D259" s="2575"/>
      <c r="E259" s="2317"/>
      <c r="F259" s="2496"/>
      <c r="G259" s="513"/>
      <c r="H259" s="1613"/>
      <c r="I259" s="764"/>
      <c r="J259" s="684"/>
      <c r="K259" s="1613"/>
      <c r="L259" s="327"/>
      <c r="M259" s="454"/>
      <c r="N259" s="447"/>
      <c r="O259" s="1737"/>
      <c r="P259" s="1737"/>
      <c r="AH259" s="1744">
        <v>0</v>
      </c>
    </row>
    <row s="5772" customFormat="1" customHeight="1" ht="18.75" hidden="1">
      <c r="A260" s="1893" t="s">
        <v>275</v>
      </c>
      <c r="B260" s="1893" t="s">
        <v>276</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316</v>
      </c>
      <c r="M260" s="454"/>
      <c r="N260" s="447"/>
      <c r="O260" s="1737"/>
      <c r="P260" s="1737"/>
      <c r="AH260" s="1744">
        <v>0</v>
      </c>
    </row>
    <row s="5772" customFormat="1" customHeight="1" ht="18.75" hidden="1">
      <c r="A261" s="1893"/>
      <c r="B261" s="1893"/>
      <c r="C261" s="482" t="s">
        <v>1156</v>
      </c>
      <c r="D261" s="2575"/>
      <c r="E261" s="2317"/>
      <c r="F261" s="2496"/>
      <c r="G261" s="2540"/>
      <c r="H261" s="1613"/>
      <c r="I261" s="764" t="s">
        <v>1155</v>
      </c>
      <c r="J261" s="684"/>
      <c r="K261" s="1613"/>
      <c r="L261" s="327"/>
      <c r="M261" s="454"/>
      <c r="N261" s="447"/>
      <c r="O261" s="1737"/>
      <c r="P261" s="1737"/>
      <c r="AH261" s="1744">
        <v>0</v>
      </c>
    </row>
    <row s="5772" customFormat="1" customHeight="1" ht="0.75" hidden="1">
      <c r="A262" s="1893"/>
      <c r="B262" s="1893"/>
      <c r="C262" s="482" t="s">
        <v>1163</v>
      </c>
      <c r="D262" s="2575"/>
      <c r="E262" s="2317"/>
      <c r="F262" s="2496"/>
      <c r="G262" s="513"/>
      <c r="H262" s="1613"/>
      <c r="I262" s="764"/>
      <c r="J262" s="684"/>
      <c r="K262" s="1613"/>
      <c r="L262" s="327"/>
      <c r="M262" s="454"/>
      <c r="N262" s="447"/>
      <c r="O262" s="1737"/>
      <c r="P262" s="1737"/>
      <c r="AH262" s="1744">
        <v>0</v>
      </c>
    </row>
    <row s="5772" customFormat="1" customHeight="1" ht="18.75" hidden="1">
      <c r="A263" s="1893" t="s">
        <v>280</v>
      </c>
      <c r="B263" s="1893" t="s">
        <v>281</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316</v>
      </c>
      <c r="M263" s="454"/>
      <c r="N263" s="447"/>
      <c r="O263" s="1737"/>
      <c r="P263" s="1737"/>
      <c r="AH263" s="1744">
        <v>0</v>
      </c>
    </row>
    <row s="5772" customFormat="1" customHeight="1" ht="18.75" hidden="1">
      <c r="A264" s="1893"/>
      <c r="B264" s="1893"/>
      <c r="C264" s="482" t="s">
        <v>1156</v>
      </c>
      <c r="D264" s="2575"/>
      <c r="E264" s="2317"/>
      <c r="F264" s="2496"/>
      <c r="G264" s="2540"/>
      <c r="H264" s="1613"/>
      <c r="I264" s="764" t="s">
        <v>1155</v>
      </c>
      <c r="J264" s="684"/>
      <c r="K264" s="1613"/>
      <c r="L264" s="327"/>
      <c r="M264" s="454"/>
      <c r="N264" s="447"/>
      <c r="O264" s="1737"/>
      <c r="P264" s="1737"/>
      <c r="AH264" s="1744">
        <v>0</v>
      </c>
    </row>
    <row s="5772" customFormat="1" customHeight="1" ht="0.75" hidden="1">
      <c r="A265" s="1893"/>
      <c r="B265" s="1893"/>
      <c r="C265" s="482" t="s">
        <v>1163</v>
      </c>
      <c r="D265" s="2575"/>
      <c r="E265" s="2317"/>
      <c r="F265" s="2496"/>
      <c r="G265" s="513"/>
      <c r="H265" s="1613"/>
      <c r="I265" s="764"/>
      <c r="J265" s="684"/>
      <c r="K265" s="1613"/>
      <c r="L265" s="327"/>
      <c r="M265" s="454"/>
      <c r="N265" s="447"/>
      <c r="O265" s="1737"/>
      <c r="P265" s="1737"/>
      <c r="AH265" s="1744">
        <v>0</v>
      </c>
    </row>
    <row s="5772" customFormat="1" customHeight="1" ht="18.75" hidden="1">
      <c r="A266" s="1893" t="s">
        <v>285</v>
      </c>
      <c r="B266" s="1893" t="s">
        <v>286</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316</v>
      </c>
      <c r="M266" s="454"/>
      <c r="N266" s="447"/>
      <c r="O266" s="1737"/>
      <c r="P266" s="1737"/>
      <c r="AH266" s="1744">
        <v>0</v>
      </c>
    </row>
    <row s="5772" customFormat="1" customHeight="1" ht="18.75" hidden="1">
      <c r="A267" s="1893"/>
      <c r="B267" s="1893"/>
      <c r="C267" s="482" t="s">
        <v>1156</v>
      </c>
      <c r="D267" s="2575"/>
      <c r="E267" s="2317"/>
      <c r="F267" s="2496"/>
      <c r="G267" s="2540"/>
      <c r="H267" s="1613"/>
      <c r="I267" s="764" t="s">
        <v>1155</v>
      </c>
      <c r="J267" s="684"/>
      <c r="K267" s="1613"/>
      <c r="L267" s="327"/>
      <c r="M267" s="454"/>
      <c r="N267" s="447"/>
      <c r="O267" s="1737"/>
      <c r="P267" s="1737"/>
      <c r="AH267" s="1744">
        <v>0</v>
      </c>
    </row>
    <row s="5772" customFormat="1" customHeight="1" ht="1.05">
      <c r="A268" s="1893"/>
      <c r="B268" s="1893"/>
      <c r="C268" s="482" t="s">
        <v>1163</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772" customFormat="1" customHeight="1" ht="60.75" hidden="1">
      <c r="A270" s="1893" t="s">
        <v>162</v>
      </c>
      <c r="B270" s="1893" t="s">
        <v>163</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316</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772" customFormat="1" customHeight="1" ht="18.75" hidden="1">
      <c r="A271" s="1893"/>
      <c r="B271" s="1893"/>
      <c r="C271" s="482" t="s">
        <v>1156</v>
      </c>
      <c r="D271" s="2575"/>
      <c r="E271" s="2317"/>
      <c r="F271" s="2496"/>
      <c r="G271" s="2540"/>
      <c r="H271" s="1613"/>
      <c r="I271" s="764" t="s">
        <v>1155</v>
      </c>
      <c r="J271" s="684"/>
      <c r="K271" s="1613"/>
      <c r="L271" s="327"/>
      <c r="M271" s="2283"/>
      <c r="N271" s="447"/>
      <c r="O271" s="1737"/>
      <c r="P271" s="1737"/>
      <c r="AH271" s="1744">
        <v>0</v>
      </c>
    </row>
    <row s="5772" customFormat="1" customHeight="1" ht="0.75" hidden="1">
      <c r="A272" s="1893"/>
      <c r="B272" s="1893"/>
      <c r="C272" s="482" t="s">
        <v>1163</v>
      </c>
      <c r="D272" s="2575"/>
      <c r="E272" s="2317"/>
      <c r="F272" s="2496"/>
      <c r="G272" s="513"/>
      <c r="H272" s="1613"/>
      <c r="I272" s="764"/>
      <c r="J272" s="684"/>
      <c r="K272" s="1613"/>
      <c r="L272" s="327"/>
      <c r="M272" s="2283"/>
      <c r="N272" s="447"/>
      <c r="O272" s="1737"/>
      <c r="P272" s="1737"/>
      <c r="AH272" s="1744">
        <v>0</v>
      </c>
    </row>
    <row s="5772" customFormat="1" customHeight="1" ht="45" hidden="1">
      <c r="A273" s="1893" t="s">
        <v>167</v>
      </c>
      <c r="B273" s="1893" t="s">
        <v>168</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316</v>
      </c>
      <c r="M273" s="2284"/>
      <c r="N273" s="447"/>
      <c r="O273" s="1737"/>
      <c r="P273" s="1737"/>
      <c r="AH273" s="1744">
        <v>0</v>
      </c>
    </row>
    <row s="5772" customFormat="1" customHeight="1" ht="18.75" hidden="1">
      <c r="A274" s="1893"/>
      <c r="B274" s="1893"/>
      <c r="C274" s="482" t="s">
        <v>1156</v>
      </c>
      <c r="D274" s="2575"/>
      <c r="E274" s="2317"/>
      <c r="F274" s="2496"/>
      <c r="G274" s="2540"/>
      <c r="H274" s="1613"/>
      <c r="I274" s="764" t="s">
        <v>1155</v>
      </c>
      <c r="J274" s="684"/>
      <c r="K274" s="1613"/>
      <c r="L274" s="327"/>
      <c r="M274" s="1974"/>
      <c r="N274" s="447"/>
      <c r="O274" s="1737"/>
      <c r="P274" s="1737"/>
      <c r="AH274" s="1744">
        <v>0</v>
      </c>
    </row>
    <row s="5772" customFormat="1" customHeight="1" ht="0.75" hidden="1">
      <c r="A275" s="1893"/>
      <c r="B275" s="1893"/>
      <c r="C275" s="482" t="s">
        <v>1163</v>
      </c>
      <c r="D275" s="2575"/>
      <c r="E275" s="2317"/>
      <c r="F275" s="2496"/>
      <c r="G275" s="513"/>
      <c r="H275" s="1613"/>
      <c r="I275" s="764"/>
      <c r="J275" s="684"/>
      <c r="K275" s="1613"/>
      <c r="L275" s="327"/>
      <c r="M275" s="454"/>
      <c r="N275" s="447"/>
      <c r="O275" s="1737"/>
      <c r="P275" s="1737"/>
      <c r="AH275" s="1744">
        <v>0</v>
      </c>
    </row>
    <row s="5772" customFormat="1" customHeight="1" ht="45" hidden="1">
      <c r="A276" s="1893" t="s">
        <v>174</v>
      </c>
      <c r="B276" s="1893" t="s">
        <v>175</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316</v>
      </c>
      <c r="M276" s="454"/>
      <c r="N276" s="447"/>
      <c r="O276" s="1737"/>
      <c r="P276" s="1737"/>
      <c r="AH276" s="1744">
        <v>0</v>
      </c>
    </row>
    <row s="5772" customFormat="1" customHeight="1" ht="18.75" hidden="1">
      <c r="A277" s="1893"/>
      <c r="B277" s="1893"/>
      <c r="C277" s="482" t="s">
        <v>1156</v>
      </c>
      <c r="D277" s="2575"/>
      <c r="E277" s="2317"/>
      <c r="F277" s="2496"/>
      <c r="G277" s="2540"/>
      <c r="H277" s="1613"/>
      <c r="I277" s="764" t="s">
        <v>1155</v>
      </c>
      <c r="J277" s="684"/>
      <c r="K277" s="1613"/>
      <c r="L277" s="327"/>
      <c r="M277" s="454"/>
      <c r="N277" s="447"/>
      <c r="O277" s="1737"/>
      <c r="P277" s="1737"/>
      <c r="AH277" s="1744">
        <v>0</v>
      </c>
    </row>
    <row s="5772" customFormat="1" customHeight="1" ht="0.75" hidden="1">
      <c r="A278" s="1893"/>
      <c r="B278" s="1893"/>
      <c r="C278" s="482" t="s">
        <v>1163</v>
      </c>
      <c r="D278" s="2575"/>
      <c r="E278" s="2317"/>
      <c r="F278" s="2496"/>
      <c r="G278" s="513"/>
      <c r="H278" s="1613"/>
      <c r="I278" s="764"/>
      <c r="J278" s="684"/>
      <c r="K278" s="1613"/>
      <c r="L278" s="327"/>
      <c r="M278" s="454"/>
      <c r="N278" s="447"/>
      <c r="O278" s="1737"/>
      <c r="P278" s="1737"/>
      <c r="AH278" s="1744">
        <v>0</v>
      </c>
    </row>
    <row s="5772" customFormat="1" customHeight="1" ht="45" hidden="1">
      <c r="A279" s="1893" t="s">
        <v>180</v>
      </c>
      <c r="B279" s="1893" t="s">
        <v>181</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316</v>
      </c>
      <c r="M279" s="454"/>
      <c r="N279" s="447"/>
      <c r="O279" s="1737"/>
      <c r="P279" s="1737"/>
      <c r="AH279" s="1744">
        <v>0</v>
      </c>
    </row>
    <row s="5772" customFormat="1" customHeight="1" ht="18.75" hidden="1">
      <c r="A280" s="1893"/>
      <c r="B280" s="1893"/>
      <c r="C280" s="482" t="s">
        <v>1156</v>
      </c>
      <c r="D280" s="2575"/>
      <c r="E280" s="2317"/>
      <c r="F280" s="2496"/>
      <c r="G280" s="2540"/>
      <c r="H280" s="1613"/>
      <c r="I280" s="764" t="s">
        <v>1155</v>
      </c>
      <c r="J280" s="684"/>
      <c r="K280" s="1613"/>
      <c r="L280" s="327"/>
      <c r="M280" s="454"/>
      <c r="N280" s="447"/>
      <c r="O280" s="1737"/>
      <c r="P280" s="1737"/>
      <c r="AH280" s="1744">
        <v>0</v>
      </c>
    </row>
    <row s="5772" customFormat="1" customHeight="1" ht="0.75" hidden="1">
      <c r="A281" s="1893"/>
      <c r="B281" s="1893"/>
      <c r="C281" s="482" t="s">
        <v>1163</v>
      </c>
      <c r="D281" s="2575"/>
      <c r="E281" s="2317"/>
      <c r="F281" s="2496"/>
      <c r="G281" s="513"/>
      <c r="H281" s="1613"/>
      <c r="I281" s="764"/>
      <c r="J281" s="684"/>
      <c r="K281" s="1613"/>
      <c r="L281" s="327"/>
      <c r="M281" s="454"/>
      <c r="N281" s="447"/>
      <c r="O281" s="1737"/>
      <c r="P281" s="1737"/>
      <c r="AH281" s="1744">
        <v>0</v>
      </c>
    </row>
    <row s="5772" customFormat="1" customHeight="1" ht="18.75" hidden="1">
      <c r="A282" s="1893" t="s">
        <v>186</v>
      </c>
      <c r="B282" s="1893" t="s">
        <v>187</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316</v>
      </c>
      <c r="M282" s="454"/>
      <c r="N282" s="447"/>
      <c r="O282" s="1737"/>
      <c r="P282" s="1737"/>
      <c r="AH282" s="1744">
        <v>0</v>
      </c>
    </row>
    <row s="5772" customFormat="1" customHeight="1" ht="18.75" hidden="1">
      <c r="A283" s="1893"/>
      <c r="B283" s="1893"/>
      <c r="C283" s="482" t="s">
        <v>1156</v>
      </c>
      <c r="D283" s="2575"/>
      <c r="E283" s="2317"/>
      <c r="F283" s="2496"/>
      <c r="G283" s="2540"/>
      <c r="H283" s="1613"/>
      <c r="I283" s="764" t="s">
        <v>1155</v>
      </c>
      <c r="J283" s="684"/>
      <c r="K283" s="1613"/>
      <c r="L283" s="327"/>
      <c r="M283" s="454"/>
      <c r="N283" s="447"/>
      <c r="O283" s="1737"/>
      <c r="P283" s="1737"/>
      <c r="AH283" s="1744">
        <v>0</v>
      </c>
    </row>
    <row s="5772" customFormat="1" customHeight="1" ht="0.75" hidden="1">
      <c r="A284" s="1893"/>
      <c r="B284" s="1893"/>
      <c r="C284" s="482" t="s">
        <v>1163</v>
      </c>
      <c r="D284" s="2575"/>
      <c r="E284" s="2317"/>
      <c r="F284" s="2496"/>
      <c r="G284" s="513"/>
      <c r="H284" s="1613"/>
      <c r="I284" s="764"/>
      <c r="J284" s="684"/>
      <c r="K284" s="1613"/>
      <c r="L284" s="327"/>
      <c r="M284" s="454"/>
      <c r="N284" s="447"/>
      <c r="O284" s="1737"/>
      <c r="P284" s="1737"/>
      <c r="AH284" s="1744">
        <v>0</v>
      </c>
    </row>
    <row s="5772" customFormat="1" customHeight="1" ht="18.75" hidden="1">
      <c r="A285" s="1893" t="s">
        <v>192</v>
      </c>
      <c r="B285" s="1893" t="s">
        <v>193</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316</v>
      </c>
      <c r="M285" s="454"/>
      <c r="N285" s="447"/>
      <c r="O285" s="1737"/>
      <c r="P285" s="1737"/>
      <c r="AH285" s="1744">
        <v>0</v>
      </c>
    </row>
    <row s="5772" customFormat="1" customHeight="1" ht="18.75" hidden="1">
      <c r="A286" s="1893"/>
      <c r="B286" s="1893"/>
      <c r="C286" s="482" t="s">
        <v>1156</v>
      </c>
      <c r="D286" s="2575"/>
      <c r="E286" s="2317"/>
      <c r="F286" s="2496"/>
      <c r="G286" s="2540"/>
      <c r="H286" s="1613"/>
      <c r="I286" s="764" t="s">
        <v>1155</v>
      </c>
      <c r="J286" s="684"/>
      <c r="K286" s="1613"/>
      <c r="L286" s="327"/>
      <c r="M286" s="454"/>
      <c r="N286" s="447"/>
      <c r="O286" s="1737"/>
      <c r="P286" s="1737"/>
      <c r="AH286" s="1744">
        <v>0</v>
      </c>
    </row>
    <row s="5772" customFormat="1" customHeight="1" ht="0.75" hidden="1">
      <c r="A287" s="1893"/>
      <c r="B287" s="1893"/>
      <c r="C287" s="482" t="s">
        <v>1163</v>
      </c>
      <c r="D287" s="2575"/>
      <c r="E287" s="2317"/>
      <c r="F287" s="2496"/>
      <c r="G287" s="513"/>
      <c r="H287" s="1613"/>
      <c r="I287" s="764"/>
      <c r="J287" s="684"/>
      <c r="K287" s="1613"/>
      <c r="L287" s="327"/>
      <c r="M287" s="454"/>
      <c r="N287" s="447"/>
      <c r="O287" s="1737"/>
      <c r="P287" s="1737"/>
      <c r="AH287" s="1744">
        <v>0</v>
      </c>
    </row>
    <row s="5772" customFormat="1" customHeight="1" ht="18.75" hidden="1">
      <c r="A288" s="1893" t="s">
        <v>198</v>
      </c>
      <c r="B288" s="1893" t="s">
        <v>199</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316</v>
      </c>
      <c r="M288" s="454"/>
      <c r="N288" s="447"/>
      <c r="O288" s="1737"/>
      <c r="P288" s="1737"/>
      <c r="AH288" s="1744">
        <v>0</v>
      </c>
    </row>
    <row s="5772" customFormat="1" customHeight="1" ht="18.75" hidden="1">
      <c r="A289" s="1893"/>
      <c r="B289" s="1893"/>
      <c r="C289" s="482" t="s">
        <v>1156</v>
      </c>
      <c r="D289" s="2575"/>
      <c r="E289" s="2317"/>
      <c r="F289" s="2496"/>
      <c r="G289" s="2540"/>
      <c r="H289" s="1613"/>
      <c r="I289" s="764" t="s">
        <v>1155</v>
      </c>
      <c r="J289" s="684"/>
      <c r="K289" s="1613"/>
      <c r="L289" s="327"/>
      <c r="M289" s="454"/>
      <c r="N289" s="447"/>
      <c r="O289" s="1737"/>
      <c r="P289" s="1737"/>
      <c r="AH289" s="1744">
        <v>0</v>
      </c>
    </row>
    <row s="5772" customFormat="1" customHeight="1" ht="0.75" hidden="1">
      <c r="A290" s="1893"/>
      <c r="B290" s="1893"/>
      <c r="C290" s="482" t="s">
        <v>1163</v>
      </c>
      <c r="D290" s="2575"/>
      <c r="E290" s="2317"/>
      <c r="F290" s="2496"/>
      <c r="G290" s="513"/>
      <c r="H290" s="1613"/>
      <c r="I290" s="764"/>
      <c r="J290" s="684"/>
      <c r="K290" s="1613"/>
      <c r="L290" s="327"/>
      <c r="M290" s="454"/>
      <c r="N290" s="447"/>
      <c r="O290" s="1737"/>
      <c r="P290" s="1737"/>
      <c r="AH290" s="1744">
        <v>0</v>
      </c>
    </row>
    <row s="5772" customFormat="1" customHeight="1" ht="18.75" hidden="1">
      <c r="A291" s="1893" t="s">
        <v>204</v>
      </c>
      <c r="B291" s="1893" t="s">
        <v>205</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316</v>
      </c>
      <c r="M291" s="454"/>
      <c r="N291" s="447"/>
      <c r="O291" s="1737"/>
      <c r="P291" s="1737"/>
      <c r="AH291" s="1744">
        <v>0</v>
      </c>
    </row>
    <row s="5772" customFormat="1" customHeight="1" ht="18.75" hidden="1">
      <c r="A292" s="1893"/>
      <c r="B292" s="1893"/>
      <c r="C292" s="482" t="s">
        <v>1156</v>
      </c>
      <c r="D292" s="2575"/>
      <c r="E292" s="2317"/>
      <c r="F292" s="2496"/>
      <c r="G292" s="2540"/>
      <c r="H292" s="1613"/>
      <c r="I292" s="764" t="s">
        <v>1155</v>
      </c>
      <c r="J292" s="684"/>
      <c r="K292" s="1613"/>
      <c r="L292" s="327"/>
      <c r="M292" s="454"/>
      <c r="N292" s="447"/>
      <c r="O292" s="1737"/>
      <c r="P292" s="1737"/>
      <c r="AH292" s="1744">
        <v>0</v>
      </c>
    </row>
    <row s="5772" customFormat="1" customHeight="1" ht="0.75" hidden="1">
      <c r="A293" s="1893"/>
      <c r="B293" s="1893"/>
      <c r="C293" s="482" t="s">
        <v>1163</v>
      </c>
      <c r="D293" s="2575"/>
      <c r="E293" s="2317"/>
      <c r="F293" s="2496"/>
      <c r="G293" s="513"/>
      <c r="H293" s="1613"/>
      <c r="I293" s="764"/>
      <c r="J293" s="684"/>
      <c r="K293" s="1613"/>
      <c r="L293" s="327"/>
      <c r="M293" s="454"/>
      <c r="N293" s="447"/>
      <c r="O293" s="1737"/>
      <c r="P293" s="1737"/>
      <c r="AH293" s="1744">
        <v>0</v>
      </c>
    </row>
    <row s="5772" customFormat="1" customHeight="1" ht="18.75" hidden="1">
      <c r="A294" s="1893" t="s">
        <v>210</v>
      </c>
      <c r="B294" s="1893" t="s">
        <v>211</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316</v>
      </c>
      <c r="M294" s="454"/>
      <c r="N294" s="447"/>
      <c r="O294" s="1737"/>
      <c r="P294" s="1737"/>
      <c r="AH294" s="1744">
        <v>0</v>
      </c>
    </row>
    <row s="5772" customFormat="1" customHeight="1" ht="18.75" hidden="1">
      <c r="A295" s="1893"/>
      <c r="B295" s="1893"/>
      <c r="C295" s="482" t="s">
        <v>1156</v>
      </c>
      <c r="D295" s="2575"/>
      <c r="E295" s="2317"/>
      <c r="F295" s="2496"/>
      <c r="G295" s="2540"/>
      <c r="H295" s="1613"/>
      <c r="I295" s="764" t="s">
        <v>1155</v>
      </c>
      <c r="J295" s="684"/>
      <c r="K295" s="1613"/>
      <c r="L295" s="327"/>
      <c r="M295" s="454"/>
      <c r="N295" s="447"/>
      <c r="O295" s="1737"/>
      <c r="P295" s="1737"/>
      <c r="AH295" s="1744">
        <v>0</v>
      </c>
    </row>
    <row s="5772" customFormat="1" customHeight="1" ht="0.75" hidden="1">
      <c r="A296" s="1893"/>
      <c r="B296" s="1893"/>
      <c r="C296" s="482" t="s">
        <v>1163</v>
      </c>
      <c r="D296" s="2575"/>
      <c r="E296" s="2317"/>
      <c r="F296" s="2496"/>
      <c r="G296" s="513"/>
      <c r="H296" s="1613"/>
      <c r="I296" s="764"/>
      <c r="J296" s="684"/>
      <c r="K296" s="1613"/>
      <c r="L296" s="327"/>
      <c r="M296" s="454"/>
      <c r="N296" s="447"/>
      <c r="O296" s="1737"/>
      <c r="P296" s="1737"/>
      <c r="AH296" s="1744">
        <v>0</v>
      </c>
    </row>
    <row s="5772"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Тариф на холодную питьевую воду</v>
      </c>
      <c r="H297" s="1975"/>
      <c r="I297" s="1852"/>
      <c r="J297" s="1886"/>
      <c r="K297" s="1891"/>
      <c r="L297" s="1975" t="s">
        <v>316</v>
      </c>
      <c r="M297" s="454"/>
      <c r="N297" s="447"/>
      <c r="O297" s="1737"/>
      <c r="P297" s="1737"/>
      <c r="AH297" s="1744">
        <v>0</v>
      </c>
    </row>
    <row s="5772" customFormat="1" customHeight="1" ht="18.75" hidden="1">
      <c r="A298" s="1893"/>
      <c r="B298" s="1893"/>
      <c r="C298" s="482" t="s">
        <v>1156</v>
      </c>
      <c r="D298" s="2575"/>
      <c r="E298" s="2317"/>
      <c r="F298" s="2496"/>
      <c r="G298" s="2540"/>
      <c r="H298" s="1613"/>
      <c r="I298" s="764" t="s">
        <v>1155</v>
      </c>
      <c r="J298" s="684"/>
      <c r="K298" s="1613"/>
      <c r="L298" s="327"/>
      <c r="M298" s="454"/>
      <c r="N298" s="447"/>
      <c r="O298" s="1737"/>
      <c r="P298" s="1737"/>
      <c r="AH298" s="1744">
        <v>0</v>
      </c>
    </row>
    <row s="5772" customFormat="1" customHeight="1" ht="0.75" hidden="1">
      <c r="A299" s="1893"/>
      <c r="B299" s="1893"/>
      <c r="C299" s="482" t="s">
        <v>1163</v>
      </c>
      <c r="D299" s="2575"/>
      <c r="E299" s="2317"/>
      <c r="F299" s="2496"/>
      <c r="G299" s="513"/>
      <c r="H299" s="1613"/>
      <c r="I299" s="764"/>
      <c r="J299" s="684"/>
      <c r="K299" s="1613"/>
      <c r="L299" s="327"/>
      <c r="M299" s="454"/>
      <c r="N299" s="447"/>
      <c r="O299" s="1737"/>
      <c r="P299" s="1737"/>
      <c r="AH299" s="1744">
        <v>0</v>
      </c>
    </row>
    <row s="5772" customFormat="1" customHeight="1" ht="18.75" hidden="1">
      <c r="A300" s="1893" t="s">
        <v>240</v>
      </c>
      <c r="B300" s="1893" t="s">
        <v>241</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316</v>
      </c>
      <c r="M300" s="454"/>
      <c r="N300" s="447"/>
      <c r="O300" s="1737"/>
      <c r="P300" s="1737"/>
      <c r="AH300" s="1744">
        <v>0</v>
      </c>
    </row>
    <row s="5772" customFormat="1" customHeight="1" ht="18.75" hidden="1">
      <c r="A301" s="1893"/>
      <c r="B301" s="1893"/>
      <c r="C301" s="482" t="s">
        <v>1156</v>
      </c>
      <c r="D301" s="2575"/>
      <c r="E301" s="2317"/>
      <c r="F301" s="2496"/>
      <c r="G301" s="2540"/>
      <c r="H301" s="1613"/>
      <c r="I301" s="764" t="s">
        <v>1155</v>
      </c>
      <c r="J301" s="684"/>
      <c r="K301" s="1613"/>
      <c r="L301" s="327"/>
      <c r="M301" s="454"/>
      <c r="N301" s="447"/>
      <c r="O301" s="1737"/>
      <c r="P301" s="1737"/>
      <c r="AH301" s="1744">
        <v>0</v>
      </c>
    </row>
    <row s="5772" customFormat="1" customHeight="1" ht="0.75" hidden="1">
      <c r="A302" s="1893"/>
      <c r="B302" s="1893"/>
      <c r="C302" s="482" t="s">
        <v>1163</v>
      </c>
      <c r="D302" s="2575"/>
      <c r="E302" s="2317"/>
      <c r="F302" s="2496"/>
      <c r="G302" s="513"/>
      <c r="H302" s="1613"/>
      <c r="I302" s="764"/>
      <c r="J302" s="684"/>
      <c r="K302" s="1613"/>
      <c r="L302" s="327"/>
      <c r="M302" s="454"/>
      <c r="N302" s="447"/>
      <c r="O302" s="1737"/>
      <c r="P302" s="1737"/>
      <c r="AH302" s="1744">
        <v>0</v>
      </c>
    </row>
    <row s="5772" customFormat="1" customHeight="1" ht="18.75" hidden="1">
      <c r="A303" s="1893" t="s">
        <v>245</v>
      </c>
      <c r="B303" s="1893" t="s">
        <v>246</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316</v>
      </c>
      <c r="M303" s="454"/>
      <c r="N303" s="447"/>
      <c r="O303" s="1737"/>
      <c r="P303" s="1737"/>
      <c r="AH303" s="1744">
        <v>0</v>
      </c>
    </row>
    <row s="5772" customFormat="1" customHeight="1" ht="18.75" hidden="1">
      <c r="A304" s="1893"/>
      <c r="B304" s="1893"/>
      <c r="C304" s="482" t="s">
        <v>1156</v>
      </c>
      <c r="D304" s="2575"/>
      <c r="E304" s="2317"/>
      <c r="F304" s="2496"/>
      <c r="G304" s="2540"/>
      <c r="H304" s="1613"/>
      <c r="I304" s="764" t="s">
        <v>1155</v>
      </c>
      <c r="J304" s="684"/>
      <c r="K304" s="1613"/>
      <c r="L304" s="327"/>
      <c r="M304" s="454"/>
      <c r="N304" s="447"/>
      <c r="O304" s="1737"/>
      <c r="P304" s="1737"/>
      <c r="AH304" s="1744">
        <v>0</v>
      </c>
    </row>
    <row s="5772" customFormat="1" customHeight="1" ht="0.75" hidden="1">
      <c r="A305" s="1893"/>
      <c r="B305" s="1893"/>
      <c r="C305" s="482" t="s">
        <v>1163</v>
      </c>
      <c r="D305" s="2575"/>
      <c r="E305" s="2317"/>
      <c r="F305" s="2496"/>
      <c r="G305" s="513"/>
      <c r="H305" s="1613"/>
      <c r="I305" s="764"/>
      <c r="J305" s="684"/>
      <c r="K305" s="1613"/>
      <c r="L305" s="327"/>
      <c r="M305" s="454"/>
      <c r="N305" s="447"/>
      <c r="O305" s="1737"/>
      <c r="P305" s="1737"/>
      <c r="AH305" s="1744">
        <v>0</v>
      </c>
    </row>
    <row s="5772" customFormat="1" customHeight="1" ht="18.75" hidden="1">
      <c r="A306" s="1893" t="s">
        <v>250</v>
      </c>
      <c r="B306" s="1893" t="s">
        <v>251</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316</v>
      </c>
      <c r="M306" s="454"/>
      <c r="N306" s="447"/>
      <c r="O306" s="1737"/>
      <c r="P306" s="1737"/>
      <c r="AH306" s="1744">
        <v>0</v>
      </c>
    </row>
    <row s="5772" customFormat="1" customHeight="1" ht="18.75" hidden="1">
      <c r="A307" s="1893"/>
      <c r="B307" s="1893"/>
      <c r="C307" s="482" t="s">
        <v>1156</v>
      </c>
      <c r="D307" s="2575"/>
      <c r="E307" s="2317"/>
      <c r="F307" s="2496"/>
      <c r="G307" s="2540"/>
      <c r="H307" s="1613"/>
      <c r="I307" s="764" t="s">
        <v>1155</v>
      </c>
      <c r="J307" s="684"/>
      <c r="K307" s="1613"/>
      <c r="L307" s="327"/>
      <c r="M307" s="454"/>
      <c r="N307" s="447"/>
      <c r="O307" s="1737"/>
      <c r="P307" s="1737"/>
      <c r="AH307" s="1744">
        <v>0</v>
      </c>
    </row>
    <row s="5772" customFormat="1" customHeight="1" ht="0.75" hidden="1">
      <c r="A308" s="1893"/>
      <c r="B308" s="1893"/>
      <c r="C308" s="482" t="s">
        <v>1163</v>
      </c>
      <c r="D308" s="2575"/>
      <c r="E308" s="2317"/>
      <c r="F308" s="2496"/>
      <c r="G308" s="513"/>
      <c r="H308" s="1613"/>
      <c r="I308" s="764"/>
      <c r="J308" s="684"/>
      <c r="K308" s="1613"/>
      <c r="L308" s="327"/>
      <c r="M308" s="454"/>
      <c r="N308" s="447"/>
      <c r="O308" s="1737"/>
      <c r="P308" s="1737"/>
      <c r="AH308" s="1744">
        <v>0</v>
      </c>
    </row>
    <row s="5772" customFormat="1" customHeight="1" ht="18.75" hidden="1">
      <c r="A309" s="1893" t="s">
        <v>255</v>
      </c>
      <c r="B309" s="1893" t="s">
        <v>256</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316</v>
      </c>
      <c r="M309" s="454"/>
      <c r="N309" s="447"/>
      <c r="O309" s="1737"/>
      <c r="P309" s="1737"/>
      <c r="AH309" s="1744">
        <v>0</v>
      </c>
    </row>
    <row s="5772" customFormat="1" customHeight="1" ht="18.75" hidden="1">
      <c r="A310" s="1893"/>
      <c r="B310" s="1893"/>
      <c r="C310" s="482" t="s">
        <v>1156</v>
      </c>
      <c r="D310" s="2575"/>
      <c r="E310" s="2317"/>
      <c r="F310" s="2496"/>
      <c r="G310" s="2540"/>
      <c r="H310" s="1613"/>
      <c r="I310" s="764" t="s">
        <v>1155</v>
      </c>
      <c r="J310" s="684"/>
      <c r="K310" s="1613"/>
      <c r="L310" s="327"/>
      <c r="M310" s="454"/>
      <c r="N310" s="447"/>
      <c r="O310" s="1737"/>
      <c r="P310" s="1737"/>
      <c r="AH310" s="1744">
        <v>0</v>
      </c>
    </row>
    <row s="5772" customFormat="1" customHeight="1" ht="0.75" hidden="1">
      <c r="A311" s="1893"/>
      <c r="B311" s="1893"/>
      <c r="C311" s="482" t="s">
        <v>1163</v>
      </c>
      <c r="D311" s="2575"/>
      <c r="E311" s="2317"/>
      <c r="F311" s="2496"/>
      <c r="G311" s="513"/>
      <c r="H311" s="1613"/>
      <c r="I311" s="764"/>
      <c r="J311" s="684"/>
      <c r="K311" s="1613"/>
      <c r="L311" s="327"/>
      <c r="M311" s="454"/>
      <c r="N311" s="447"/>
      <c r="O311" s="1737"/>
      <c r="P311" s="1737"/>
      <c r="AH311" s="1744">
        <v>0</v>
      </c>
    </row>
    <row s="5772" customFormat="1" customHeight="1" ht="18.75" hidden="1">
      <c r="A312" s="1893" t="s">
        <v>260</v>
      </c>
      <c r="B312" s="1893" t="s">
        <v>261</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316</v>
      </c>
      <c r="M312" s="454"/>
      <c r="N312" s="447"/>
      <c r="O312" s="1737"/>
      <c r="P312" s="1737"/>
      <c r="AH312" s="1744">
        <v>0</v>
      </c>
    </row>
    <row s="5772" customFormat="1" customHeight="1" ht="18.75" hidden="1">
      <c r="A313" s="1893"/>
      <c r="B313" s="1893"/>
      <c r="C313" s="482" t="s">
        <v>1156</v>
      </c>
      <c r="D313" s="2575"/>
      <c r="E313" s="2317"/>
      <c r="F313" s="2496"/>
      <c r="G313" s="2540"/>
      <c r="H313" s="1613"/>
      <c r="I313" s="764" t="s">
        <v>1155</v>
      </c>
      <c r="J313" s="684"/>
      <c r="K313" s="1613"/>
      <c r="L313" s="327"/>
      <c r="M313" s="454"/>
      <c r="N313" s="447"/>
      <c r="O313" s="1737"/>
      <c r="P313" s="1737"/>
      <c r="AH313" s="1744">
        <v>0</v>
      </c>
    </row>
    <row s="5772" customFormat="1" customHeight="1" ht="0.75" hidden="1">
      <c r="A314" s="1893"/>
      <c r="B314" s="1893"/>
      <c r="C314" s="482" t="s">
        <v>1163</v>
      </c>
      <c r="D314" s="2575"/>
      <c r="E314" s="2317"/>
      <c r="F314" s="2496"/>
      <c r="G314" s="513"/>
      <c r="H314" s="1613"/>
      <c r="I314" s="764"/>
      <c r="J314" s="684"/>
      <c r="K314" s="1613"/>
      <c r="L314" s="327"/>
      <c r="M314" s="454"/>
      <c r="N314" s="447"/>
      <c r="O314" s="1737"/>
      <c r="P314" s="1737"/>
      <c r="AH314" s="1744">
        <v>0</v>
      </c>
    </row>
    <row s="5772" customFormat="1" customHeight="1" ht="18.75" hidden="1">
      <c r="A315" s="1893" t="s">
        <v>265</v>
      </c>
      <c r="B315" s="1893" t="s">
        <v>266</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316</v>
      </c>
      <c r="M315" s="454"/>
      <c r="N315" s="447"/>
      <c r="O315" s="1737"/>
      <c r="P315" s="1737"/>
      <c r="AH315" s="1744">
        <v>0</v>
      </c>
    </row>
    <row s="5772" customFormat="1" customHeight="1" ht="18.75" hidden="1">
      <c r="A316" s="1893"/>
      <c r="B316" s="1893"/>
      <c r="C316" s="482" t="s">
        <v>1156</v>
      </c>
      <c r="D316" s="2575"/>
      <c r="E316" s="2317"/>
      <c r="F316" s="2496"/>
      <c r="G316" s="2540"/>
      <c r="H316" s="1613"/>
      <c r="I316" s="764" t="s">
        <v>1155</v>
      </c>
      <c r="J316" s="684"/>
      <c r="K316" s="1613"/>
      <c r="L316" s="327"/>
      <c r="M316" s="454"/>
      <c r="N316" s="447"/>
      <c r="O316" s="1737"/>
      <c r="P316" s="1737"/>
      <c r="AH316" s="1744">
        <v>0</v>
      </c>
    </row>
    <row s="5772" customFormat="1" customHeight="1" ht="0.75" hidden="1">
      <c r="A317" s="1893"/>
      <c r="B317" s="1893"/>
      <c r="C317" s="482" t="s">
        <v>1163</v>
      </c>
      <c r="D317" s="2575"/>
      <c r="E317" s="2317"/>
      <c r="F317" s="2496"/>
      <c r="G317" s="513"/>
      <c r="H317" s="1613"/>
      <c r="I317" s="764"/>
      <c r="J317" s="684"/>
      <c r="K317" s="1613"/>
      <c r="L317" s="327"/>
      <c r="M317" s="454"/>
      <c r="N317" s="447"/>
      <c r="O317" s="1737"/>
      <c r="P317" s="1737"/>
      <c r="AH317" s="1744">
        <v>0</v>
      </c>
    </row>
    <row s="5772" customFormat="1" customHeight="1" ht="18.75" hidden="1">
      <c r="A318" s="1893" t="s">
        <v>270</v>
      </c>
      <c r="B318" s="1893" t="s">
        <v>271</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316</v>
      </c>
      <c r="M318" s="454"/>
      <c r="N318" s="447"/>
      <c r="O318" s="1737"/>
      <c r="P318" s="1737"/>
      <c r="AH318" s="1744">
        <v>0</v>
      </c>
    </row>
    <row s="5772" customFormat="1" customHeight="1" ht="18.75" hidden="1">
      <c r="A319" s="1893"/>
      <c r="B319" s="1893"/>
      <c r="C319" s="482" t="s">
        <v>1156</v>
      </c>
      <c r="D319" s="2575"/>
      <c r="E319" s="2317"/>
      <c r="F319" s="2496"/>
      <c r="G319" s="2540"/>
      <c r="H319" s="1613"/>
      <c r="I319" s="764" t="s">
        <v>1155</v>
      </c>
      <c r="J319" s="684"/>
      <c r="K319" s="1613"/>
      <c r="L319" s="327"/>
      <c r="M319" s="454"/>
      <c r="N319" s="447"/>
      <c r="O319" s="1737"/>
      <c r="P319" s="1737"/>
      <c r="AH319" s="1744">
        <v>0</v>
      </c>
    </row>
    <row s="5772" customFormat="1" customHeight="1" ht="0.75" hidden="1">
      <c r="A320" s="1893"/>
      <c r="B320" s="1893"/>
      <c r="C320" s="482" t="s">
        <v>1163</v>
      </c>
      <c r="D320" s="2575"/>
      <c r="E320" s="2317"/>
      <c r="F320" s="2496"/>
      <c r="G320" s="513"/>
      <c r="H320" s="1613"/>
      <c r="I320" s="764"/>
      <c r="J320" s="684"/>
      <c r="K320" s="1613"/>
      <c r="L320" s="327"/>
      <c r="M320" s="454"/>
      <c r="N320" s="447"/>
      <c r="O320" s="1737"/>
      <c r="P320" s="1737"/>
      <c r="AH320" s="1744">
        <v>0</v>
      </c>
    </row>
    <row s="5772" customFormat="1" customHeight="1" ht="18.75" hidden="1">
      <c r="A321" s="1893" t="s">
        <v>275</v>
      </c>
      <c r="B321" s="1893" t="s">
        <v>276</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316</v>
      </c>
      <c r="M321" s="454"/>
      <c r="N321" s="447"/>
      <c r="O321" s="1737"/>
      <c r="P321" s="1737"/>
      <c r="AH321" s="1744">
        <v>0</v>
      </c>
    </row>
    <row s="5772" customFormat="1" customHeight="1" ht="18.75" hidden="1">
      <c r="A322" s="1893"/>
      <c r="B322" s="1893"/>
      <c r="C322" s="482" t="s">
        <v>1156</v>
      </c>
      <c r="D322" s="2575"/>
      <c r="E322" s="2317"/>
      <c r="F322" s="2496"/>
      <c r="G322" s="2540"/>
      <c r="H322" s="1613"/>
      <c r="I322" s="764" t="s">
        <v>1155</v>
      </c>
      <c r="J322" s="684"/>
      <c r="K322" s="1613"/>
      <c r="L322" s="327"/>
      <c r="M322" s="454"/>
      <c r="N322" s="447"/>
      <c r="O322" s="1737"/>
      <c r="P322" s="1737"/>
      <c r="AH322" s="1744">
        <v>0</v>
      </c>
    </row>
    <row s="5772" customFormat="1" customHeight="1" ht="0.75" hidden="1">
      <c r="A323" s="1893"/>
      <c r="B323" s="1893"/>
      <c r="C323" s="482" t="s">
        <v>1163</v>
      </c>
      <c r="D323" s="2575"/>
      <c r="E323" s="2317"/>
      <c r="F323" s="2496"/>
      <c r="G323" s="513"/>
      <c r="H323" s="1613"/>
      <c r="I323" s="764"/>
      <c r="J323" s="684"/>
      <c r="K323" s="1613"/>
      <c r="L323" s="327"/>
      <c r="M323" s="454"/>
      <c r="N323" s="447"/>
      <c r="O323" s="1737"/>
      <c r="P323" s="1737"/>
      <c r="AH323" s="1744">
        <v>0</v>
      </c>
    </row>
    <row s="5772" customFormat="1" customHeight="1" ht="18.75" hidden="1">
      <c r="A324" s="1893" t="s">
        <v>280</v>
      </c>
      <c r="B324" s="1893" t="s">
        <v>281</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316</v>
      </c>
      <c r="M324" s="454"/>
      <c r="N324" s="447"/>
      <c r="O324" s="1737"/>
      <c r="P324" s="1737"/>
      <c r="AH324" s="1744">
        <v>0</v>
      </c>
    </row>
    <row s="5772" customFormat="1" customHeight="1" ht="18.75" hidden="1">
      <c r="A325" s="1893"/>
      <c r="B325" s="1893"/>
      <c r="C325" s="482" t="s">
        <v>1156</v>
      </c>
      <c r="D325" s="2575"/>
      <c r="E325" s="2317"/>
      <c r="F325" s="2496"/>
      <c r="G325" s="2540"/>
      <c r="H325" s="1613"/>
      <c r="I325" s="764" t="s">
        <v>1155</v>
      </c>
      <c r="J325" s="684"/>
      <c r="K325" s="1613"/>
      <c r="L325" s="327"/>
      <c r="M325" s="454"/>
      <c r="N325" s="447"/>
      <c r="O325" s="1737"/>
      <c r="P325" s="1737"/>
      <c r="AH325" s="1744">
        <v>0</v>
      </c>
    </row>
    <row s="5772" customFormat="1" customHeight="1" ht="0.75" hidden="1">
      <c r="A326" s="1893"/>
      <c r="B326" s="1893"/>
      <c r="C326" s="482" t="s">
        <v>1163</v>
      </c>
      <c r="D326" s="2575"/>
      <c r="E326" s="2317"/>
      <c r="F326" s="2496"/>
      <c r="G326" s="513"/>
      <c r="H326" s="1613"/>
      <c r="I326" s="764"/>
      <c r="J326" s="684"/>
      <c r="K326" s="1613"/>
      <c r="L326" s="327"/>
      <c r="M326" s="454"/>
      <c r="N326" s="447"/>
      <c r="O326" s="1737"/>
      <c r="P326" s="1737"/>
      <c r="AH326" s="1744">
        <v>0</v>
      </c>
    </row>
    <row s="5772" customFormat="1" customHeight="1" ht="18.75" hidden="1">
      <c r="A327" s="1893" t="s">
        <v>285</v>
      </c>
      <c r="B327" s="1893" t="s">
        <v>286</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316</v>
      </c>
      <c r="M327" s="454"/>
      <c r="N327" s="447"/>
      <c r="O327" s="1737"/>
      <c r="P327" s="1737"/>
      <c r="AH327" s="1744">
        <v>0</v>
      </c>
    </row>
    <row s="5772" customFormat="1" customHeight="1" ht="18.75" hidden="1">
      <c r="A328" s="1893"/>
      <c r="B328" s="1893"/>
      <c r="C328" s="482" t="s">
        <v>1156</v>
      </c>
      <c r="D328" s="2575"/>
      <c r="E328" s="2317"/>
      <c r="F328" s="2496"/>
      <c r="G328" s="2540"/>
      <c r="H328" s="1613"/>
      <c r="I328" s="764" t="s">
        <v>1155</v>
      </c>
      <c r="J328" s="684"/>
      <c r="K328" s="1613"/>
      <c r="L328" s="327"/>
      <c r="M328" s="454"/>
      <c r="N328" s="447"/>
      <c r="O328" s="1737"/>
      <c r="P328" s="1737"/>
      <c r="AH328" s="1744">
        <v>0</v>
      </c>
    </row>
    <row s="5772" customFormat="1" customHeight="1" ht="1.05">
      <c r="A329" s="1893"/>
      <c r="B329" s="1893"/>
      <c r="C329" s="482" t="s">
        <v>1163</v>
      </c>
      <c r="D329" s="2575"/>
      <c r="E329" s="2317"/>
      <c r="F329" s="2496"/>
      <c r="G329" s="513"/>
      <c r="H329" s="1613"/>
      <c r="I329" s="764"/>
      <c r="J329" s="684"/>
      <c r="K329" s="1613"/>
      <c r="L329" s="327"/>
      <c r="M329" s="454"/>
      <c r="N329" s="447"/>
      <c r="O329" s="1737"/>
      <c r="P329" s="1737"/>
      <c r="AH329" s="1744">
        <v>1</v>
      </c>
    </row>
    <row s="794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EF3DA-BB07-2859-A728-47F26E81B3D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675" width="9.140625" hidden="1" customWidth="1"/>
    <col min="2" max="2" style="5851" width="9.140625" hidden="1" customWidth="1"/>
    <col min="3" max="3" style="6676" width="3.00390625" customWidth="1"/>
    <col min="4" max="4" style="5772" width="6.00390625" customWidth="1"/>
    <col min="5" max="5" style="5772" width="53.00390625" customWidth="1"/>
    <col min="6" max="7" style="5772" width="35.00390625" customWidth="1"/>
    <col min="8" max="8" style="5772" width="89.00390625" customWidth="1"/>
    <col min="9" max="9" style="5772" width="10.00390625" customWidth="1"/>
    <col min="10" max="11" style="5950" width="10.00390625" customWidth="1"/>
    <col min="12" max="17" style="5772" width="10.00390625" customWidth="1"/>
    <col min="18" max="18" style="5772" width="10.57421875" hidden="1"/>
  </cols>
  <sheetData>
    <row customHeight="1" ht="22.5" hidden="1">
      <c r="N1" s="368"/>
      <c r="O1" s="368"/>
      <c r="Q1" s="368"/>
      <c r="R1" s="487" t="s">
        <v>14</v>
      </c>
    </row>
    <row s="5772" customFormat="1" customHeight="1" ht="18.75" hidden="1">
      <c r="A2" s="215"/>
      <c r="B2" s="1273"/>
      <c r="C2" s="1843" t="s">
        <v>106</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772"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310</v>
      </c>
      <c r="E8" s="2322"/>
      <c r="F8" s="2322"/>
      <c r="G8" s="2322"/>
      <c r="H8" s="2502" t="s">
        <v>311</v>
      </c>
      <c r="R8" s="487">
        <v>14</v>
      </c>
    </row>
    <row customHeight="1" ht="24">
      <c r="C9" s="489"/>
      <c r="D9" s="499" t="s">
        <v>90</v>
      </c>
      <c r="E9" s="221" t="s">
        <v>312</v>
      </c>
      <c r="F9" s="221" t="s">
        <v>313</v>
      </c>
      <c r="G9" s="221" t="s">
        <v>400</v>
      </c>
      <c r="H9" s="2502"/>
      <c r="R9" s="487">
        <v>23</v>
      </c>
    </row>
    <row customHeight="1" ht="14.699999999999998">
      <c r="A10" s="456"/>
      <c r="C10" s="489"/>
      <c r="D10" s="260" t="s">
        <v>117</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1164</v>
      </c>
      <c r="R10" s="487">
        <v>14</v>
      </c>
    </row>
    <row customHeight="1" ht="14.699999999999998">
      <c r="A11" s="456"/>
      <c r="C11" s="489"/>
      <c r="D11" s="260" t="s">
        <v>105</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332</v>
      </c>
      <c r="F14" s="462"/>
      <c r="G14" s="314"/>
      <c r="H14" s="2284"/>
      <c r="R14" s="487">
        <v>14</v>
      </c>
    </row>
    <row s="577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3A07C-3638-4F1C-4385-067E02170B0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736" width="9.140625" hidden="1" customWidth="1"/>
    <col min="2" max="2" style="5772" width="9.140625" hidden="1" customWidth="1"/>
    <col min="3" max="3" style="7682" width="4.00390625" customWidth="1"/>
    <col min="4" max="4" style="5772" width="6.00390625" customWidth="1"/>
    <col min="5" max="5" style="5772" width="47.00390625" customWidth="1"/>
    <col min="6" max="6" style="5772" width="9.00390625" customWidth="1"/>
    <col min="7" max="7" style="5772" width="25.7109375" hidden="1" customWidth="1"/>
    <col min="8" max="8" style="5772" width="34.00390625" hidden="1" customWidth="1"/>
    <col min="9" max="9" style="5772" width="25.7109375" customWidth="1"/>
    <col min="10" max="10" style="5772" width="33.00390625" customWidth="1"/>
    <col min="11" max="11" style="5851" width="50.00390625" customWidth="1"/>
    <col min="12" max="20" style="5772" width="10.00390625" customWidth="1"/>
    <col min="21" max="21" style="7683" width="10.00390625" customWidth="1"/>
    <col min="22" max="22" style="5772" width="10.57421875" hidden="1"/>
  </cols>
  <sheetData>
    <row s="5851" customFormat="1" customHeight="1" ht="22.5" hidden="1">
      <c r="C1" s="785"/>
      <c r="G1" s="530">
        <v>4</v>
      </c>
      <c r="I1" s="530">
        <v>4</v>
      </c>
      <c r="U1" s="533"/>
      <c r="V1" s="530" t="s">
        <v>14</v>
      </c>
    </row>
    <row s="5772" customFormat="1" customHeight="1" ht="15" hidden="1">
      <c r="A2" s="475"/>
      <c r="C2" s="289"/>
      <c r="D2" s="459"/>
      <c r="E2" s="786"/>
      <c r="F2" s="635"/>
      <c r="G2" s="729"/>
      <c r="H2" s="729"/>
      <c r="I2" s="729"/>
      <c r="J2" s="729"/>
      <c r="U2" s="787"/>
      <c r="V2" s="622">
        <v>0</v>
      </c>
    </row>
    <row s="5851" customFormat="1" customHeight="1" ht="15" hidden="1">
      <c r="C3" s="785"/>
      <c r="U3" s="533"/>
      <c r="V3" s="530">
        <v>0</v>
      </c>
    </row>
    <row customHeight="1" ht="15.75">
      <c r="C4" s="289"/>
      <c r="D4" s="622"/>
      <c r="E4" s="622"/>
      <c r="F4" s="622"/>
      <c r="G4" s="622"/>
      <c r="H4" s="622"/>
      <c r="I4" s="622"/>
      <c r="J4" s="622"/>
      <c r="V4" s="618">
        <v>15</v>
      </c>
    </row>
    <row customHeight="1" ht="66">
      <c r="C5" s="289"/>
      <c r="D5" s="2350" t="s">
        <v>1165</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772" customFormat="1" customHeight="1" ht="1.05">
      <c r="A8" s="872"/>
      <c r="C8" s="289"/>
      <c r="D8" s="622"/>
      <c r="E8" s="622"/>
      <c r="F8" s="622"/>
      <c r="G8" s="650"/>
      <c r="H8" s="865"/>
      <c r="I8" s="650" t="s">
        <v>124</v>
      </c>
      <c r="J8" s="865"/>
      <c r="K8" s="530"/>
      <c r="U8" s="788"/>
      <c r="V8" s="871">
        <v>1</v>
      </c>
    </row>
    <row customHeight="1" ht="15.75">
      <c r="C9" s="289"/>
      <c r="D9" s="824"/>
      <c r="E9" s="2480" t="s">
        <v>113</v>
      </c>
      <c r="F9" s="2481"/>
      <c r="G9" s="2508" t="str">
        <f>IF(G8="","",INDEX(DIFFERENTIATION_UNMERGE_VD,MATCH(G8,DIFFERENTIATION_ID_DIFF,0)))</f>
        <v/>
      </c>
      <c r="H9" s="2509"/>
      <c r="I9" s="2508">
        <f>IF(I8="","",INDEX(DIFFERENTIATION_UNMERGE_VD,MATCH(I8,DIFFERENTIATION_ID_DIFF,0)))</f>
        <v>0</v>
      </c>
      <c r="J9" s="2509"/>
      <c r="K9" s="2288" t="s">
        <v>311</v>
      </c>
      <c r="V9" s="618">
        <v>15</v>
      </c>
    </row>
    <row s="5772" customFormat="1" customHeight="1" ht="15.75">
      <c r="A10" s="872"/>
      <c r="C10" s="289"/>
      <c r="D10" s="824"/>
      <c r="E10" s="2480" t="s">
        <v>575</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772" customFormat="1" customHeight="1" ht="15.75">
      <c r="A11" s="872"/>
      <c r="C11" s="289"/>
      <c r="D11" s="824"/>
      <c r="E11" s="2480" t="s">
        <v>576</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772" customFormat="1" customHeight="1" ht="15.75">
      <c r="A12" s="872"/>
      <c r="C12" s="289"/>
      <c r="D12" s="2482" t="s">
        <v>310</v>
      </c>
      <c r="E12" s="2483"/>
      <c r="F12" s="2483"/>
      <c r="G12" s="1000"/>
      <c r="H12" s="1000"/>
      <c r="I12" s="1000"/>
      <c r="J12" s="1000"/>
      <c r="K12" s="2312"/>
      <c r="U12" s="788"/>
      <c r="V12" s="871">
        <v>15</v>
      </c>
    </row>
    <row customHeight="1" ht="35.699999999999996">
      <c r="C13" s="289"/>
      <c r="D13" s="918" t="s">
        <v>90</v>
      </c>
      <c r="E13" s="920" t="s">
        <v>312</v>
      </c>
      <c r="F13" s="920" t="s">
        <v>577</v>
      </c>
      <c r="G13" s="921" t="s">
        <v>313</v>
      </c>
      <c r="H13" s="920" t="s">
        <v>400</v>
      </c>
      <c r="I13" s="921" t="s">
        <v>313</v>
      </c>
      <c r="J13" s="920" t="s">
        <v>400</v>
      </c>
      <c r="K13" s="2345"/>
      <c r="V13" s="618">
        <v>34</v>
      </c>
    </row>
    <row customHeight="1" ht="15" hidden="1">
      <c r="C14" s="289"/>
      <c r="D14" s="706" t="s">
        <v>117</v>
      </c>
      <c r="E14" s="706" t="s">
        <v>105</v>
      </c>
      <c r="F14" s="706" t="s">
        <v>92</v>
      </c>
      <c r="G14" s="772" t="str">
        <f>G1&amp;".1"</f>
        <v>4.1</v>
      </c>
      <c r="H14" s="772"/>
      <c r="I14" s="772" t="str">
        <f>I1&amp;".1"</f>
        <v>4.1</v>
      </c>
      <c r="J14" s="772"/>
      <c r="K14" s="402"/>
      <c r="V14" s="618">
        <v>0</v>
      </c>
    </row>
    <row customHeight="1" ht="22.5" hidden="1">
      <c r="A15" s="618"/>
      <c r="C15" s="639"/>
      <c r="D15" s="634">
        <v>1</v>
      </c>
      <c r="E15" s="790" t="s">
        <v>819</v>
      </c>
      <c r="F15" s="634" t="s">
        <v>820</v>
      </c>
      <c r="G15" s="791"/>
      <c r="H15" s="791"/>
      <c r="I15" s="791"/>
      <c r="J15" s="791"/>
      <c r="K15" s="402" t="s">
        <v>821</v>
      </c>
      <c r="V15" s="618">
        <v>0</v>
      </c>
    </row>
    <row customHeight="1" ht="22.5" hidden="1">
      <c r="A16" s="618"/>
      <c r="C16" s="639"/>
      <c r="D16" s="634">
        <v>2</v>
      </c>
      <c r="E16" s="392" t="s">
        <v>822</v>
      </c>
      <c r="F16" s="634" t="s">
        <v>823</v>
      </c>
      <c r="G16" s="791"/>
      <c r="H16" s="791"/>
      <c r="I16" s="791"/>
      <c r="J16" s="791"/>
      <c r="K16" s="402" t="s">
        <v>824</v>
      </c>
      <c r="V16" s="618">
        <v>0</v>
      </c>
    </row>
    <row customHeight="1" ht="123.75" hidden="1">
      <c r="A17" s="618"/>
      <c r="C17" s="639"/>
      <c r="D17" s="634">
        <v>3</v>
      </c>
      <c r="E17" s="392" t="s">
        <v>1166</v>
      </c>
      <c r="F17" s="634" t="s">
        <v>316</v>
      </c>
      <c r="G17" s="791"/>
      <c r="H17" s="791"/>
      <c r="I17" s="791"/>
      <c r="J17" s="791"/>
      <c r="K17" s="402" t="s">
        <v>1167</v>
      </c>
      <c r="V17" s="618">
        <v>0</v>
      </c>
    </row>
    <row customHeight="1" ht="48.29999999999999">
      <c r="A18" s="618"/>
      <c r="C18" s="639"/>
      <c r="D18" s="634">
        <v>3</v>
      </c>
      <c r="E18" s="392" t="s">
        <v>825</v>
      </c>
      <c r="F18" s="634" t="s">
        <v>316</v>
      </c>
      <c r="G18" s="922" t="s">
        <v>316</v>
      </c>
      <c r="H18" s="923" t="s">
        <v>316</v>
      </c>
      <c r="I18" s="634" t="s">
        <v>316</v>
      </c>
      <c r="J18" s="691" t="s">
        <v>316</v>
      </c>
      <c r="K18" s="402" t="s">
        <v>1168</v>
      </c>
      <c r="V18" s="618">
        <v>46</v>
      </c>
    </row>
    <row customHeight="1" ht="35.699999999999996">
      <c r="A19" s="618"/>
      <c r="C19" s="639"/>
      <c r="D19" s="652" t="s">
        <v>334</v>
      </c>
      <c r="E19" s="672" t="s">
        <v>827</v>
      </c>
      <c r="F19" s="634" t="s">
        <v>828</v>
      </c>
      <c r="G19" s="930"/>
      <c r="H19" s="219"/>
      <c r="I19" s="930"/>
      <c r="J19" s="931"/>
      <c r="K19" s="792"/>
      <c r="V19" s="618">
        <v>34</v>
      </c>
    </row>
    <row customHeight="1" ht="35.699999999999996">
      <c r="A20" s="618"/>
      <c r="C20" s="639"/>
      <c r="D20" s="2003" t="s">
        <v>342</v>
      </c>
      <c r="E20" s="672" t="s">
        <v>829</v>
      </c>
      <c r="F20" s="634" t="s">
        <v>830</v>
      </c>
      <c r="G20" s="930"/>
      <c r="H20" s="219"/>
      <c r="I20" s="930"/>
      <c r="J20" s="219"/>
      <c r="K20" s="792"/>
      <c r="V20" s="618">
        <v>34</v>
      </c>
    </row>
    <row customHeight="1" ht="48.29999999999999">
      <c r="A21" s="618"/>
      <c r="C21" s="639"/>
      <c r="D21" s="2003" t="s">
        <v>344</v>
      </c>
      <c r="E21" s="672" t="s">
        <v>831</v>
      </c>
      <c r="F21" s="634" t="s">
        <v>582</v>
      </c>
      <c r="G21" s="793"/>
      <c r="H21" s="219"/>
      <c r="I21" s="793"/>
      <c r="J21" s="219"/>
      <c r="K21" s="792"/>
      <c r="V21" s="618">
        <v>46</v>
      </c>
    </row>
    <row customHeight="1" ht="67.5" hidden="1">
      <c r="A22" s="618"/>
      <c r="C22" s="639"/>
      <c r="D22" s="634">
        <v>5</v>
      </c>
      <c r="E22" s="392" t="s">
        <v>1169</v>
      </c>
      <c r="F22" s="634" t="s">
        <v>569</v>
      </c>
      <c r="G22" s="794"/>
      <c r="H22" s="795"/>
      <c r="I22" s="794"/>
      <c r="J22" s="795"/>
      <c r="K22" s="402" t="s">
        <v>1170</v>
      </c>
      <c r="V22" s="618">
        <v>0</v>
      </c>
    </row>
    <row customHeight="1" ht="33.75" hidden="1">
      <c r="C23" s="564"/>
      <c r="D23" s="634">
        <v>6</v>
      </c>
      <c r="E23" s="392" t="s">
        <v>1171</v>
      </c>
      <c r="F23" s="634" t="s">
        <v>1172</v>
      </c>
      <c r="G23" s="794"/>
      <c r="H23" s="794"/>
      <c r="I23" s="794"/>
      <c r="J23" s="794"/>
      <c r="K23" s="402" t="s">
        <v>1173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B914A1-700E-21EF-C225-088A4420D15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098" width="32.57421875" customWidth="1"/>
    <col min="2" max="2" style="5912" width="11.00390625" customWidth="1"/>
    <col min="3" max="3" style="5912" width="9.140625"/>
    <col min="4" max="4" style="5912" width="26.57421875" customWidth="1"/>
    <col min="5" max="5" style="7941" width="36.8515625" customWidth="1"/>
    <col min="6" max="6" style="7941" width="23.57421875" customWidth="1"/>
    <col min="7" max="7" style="7941" width="31.421875" customWidth="1"/>
    <col min="8" max="8" style="7941" width="40.8515625" customWidth="1"/>
    <col min="9" max="9" style="7941" width="14.57421875" customWidth="1"/>
    <col min="10" max="10" style="7941" width="26.8515625" customWidth="1"/>
    <col min="11" max="11" style="7941" width="50.00390625" customWidth="1"/>
    <col min="12" max="12" style="7941" width="52.421875" customWidth="1"/>
    <col min="13" max="13" style="7941" width="10.7109375" customWidth="1"/>
    <col min="14" max="14" style="7941" width="55.140625" customWidth="1"/>
    <col min="15" max="15" style="7941" width="31.8515625" customWidth="1"/>
    <col min="16" max="16" style="7941" width="23.8515625" customWidth="1"/>
    <col min="17" max="17" style="7941" width="46.57421875" customWidth="1"/>
    <col min="18" max="18" style="7941" width="24.00390625" customWidth="1"/>
    <col min="19" max="19" style="7941" width="20.57421875" customWidth="1"/>
    <col min="20" max="20" style="7941" width="22.00390625" customWidth="1"/>
    <col min="21" max="22" style="7941" width="26.421875" customWidth="1"/>
    <col min="23" max="23" style="7941" width="8.28125" hidden="1" customWidth="1"/>
    <col min="24" max="24" style="7941" width="59.7109375" customWidth="1"/>
    <col min="25" max="25" style="7941" width="49.140625" customWidth="1"/>
    <col min="26" max="26" style="7941" width="11.140625" customWidth="1"/>
    <col min="27" max="30" style="7941" width="29.00390625" customWidth="1"/>
    <col min="31" max="31" style="7941" width="9.140625"/>
    <col min="32" max="32" style="7941" width="34.7109375" customWidth="1"/>
    <col min="33" max="33" style="7941" width="9.140625"/>
    <col min="34" max="35" style="7941" width="34.421875" customWidth="1"/>
    <col min="36" max="36" style="7941" width="9.140625"/>
    <col min="37" max="37" style="7941" width="24.57421875" customWidth="1"/>
    <col min="38" max="38" style="7941" width="9.140625"/>
    <col min="39" max="39" style="7941" width="26.140625" customWidth="1"/>
    <col min="40" max="40" style="7941" width="1.7109375" customWidth="1"/>
    <col min="41" max="41" style="7941" width="9.140625"/>
    <col min="42" max="43" style="7941" width="47.8515625" customWidth="1"/>
    <col min="44" max="44" style="7941" width="1.7109375" customWidth="1"/>
    <col min="45" max="45" style="7941" width="21.421875" customWidth="1"/>
    <col min="46" max="46" style="7941" width="1.7109375" customWidth="1"/>
    <col min="47" max="47" style="7941" width="31.28125" customWidth="1"/>
    <col min="48" max="48" style="7941" width="1.7109375" customWidth="1"/>
    <col min="49" max="50" style="7941" width="9.140625"/>
    <col min="51" max="51" style="7941" width="3.7109375" customWidth="1"/>
    <col min="52" max="52" style="7941" width="60.8515625" customWidth="1"/>
    <col min="53" max="53" style="7941" width="49.28125" customWidth="1"/>
    <col min="54" max="54" style="7941" width="35.140625" customWidth="1"/>
    <col min="55" max="55" style="7941" width="9.140625"/>
    <col min="56" max="56" style="7941" width="1.7109375" customWidth="1"/>
    <col min="57" max="57" style="8099" width="12.57421875" customWidth="1"/>
    <col min="58" max="58" style="8099" width="14.28125" customWidth="1"/>
    <col min="59" max="59" style="7941" width="30.7109375" customWidth="1"/>
    <col min="60" max="60" style="8100" width="40.7109375" customWidth="1"/>
    <col min="61" max="61" style="8100" width="15.00390625" customWidth="1"/>
    <col min="62" max="62" style="8100" width="40.7109375" customWidth="1"/>
    <col min="63" max="63" style="8100" width="2.7109375" customWidth="1"/>
    <col min="64" max="64" style="8100" width="44.7109375" customWidth="1"/>
    <col min="65" max="65" style="8100" width="2.7109375" customWidth="1"/>
    <col min="66" max="66" style="8100" width="40.7109375" customWidth="1"/>
    <col min="67" max="68" style="7941" width="9.140625"/>
    <col min="69" max="69" style="7941" width="18.140625" customWidth="1"/>
    <col min="70" max="70" style="7941" width="57.8515625" customWidth="1"/>
    <col min="71" max="71" style="7941" width="1.7109375" customWidth="1"/>
    <col min="72" max="72" style="7941" width="22.57421875" customWidth="1"/>
    <col min="73" max="73" style="7941" width="57.8515625" customWidth="1"/>
    <col min="74" max="74" style="7941" width="1.7109375" customWidth="1"/>
    <col min="75" max="75" style="7941" width="22.57421875" customWidth="1"/>
    <col min="76" max="76" style="7941" width="57.8515625" customWidth="1"/>
    <col min="77" max="77" style="7941" width="1.7109375" customWidth="1"/>
    <col min="78" max="78" style="7941" width="22.57421875" customWidth="1"/>
    <col min="79" max="79" style="7941" width="57.8515625" customWidth="1"/>
    <col min="80" max="81" style="7941" width="9.140625"/>
    <col min="82" max="82" style="7941" width="49.57421875" customWidth="1"/>
  </cols>
  <sheetData>
    <row s="8001" customFormat="1" customHeight="1" ht="11.25">
      <c r="A1" s="1180" t="s">
        <v>1174</v>
      </c>
      <c r="B1" s="1180" t="s">
        <v>1175</v>
      </c>
      <c r="C1" s="1180" t="s">
        <v>1176</v>
      </c>
      <c r="D1" s="1180" t="s">
        <v>1177</v>
      </c>
      <c r="E1" s="1180" t="s">
        <v>1178</v>
      </c>
      <c r="F1" s="1180" t="s">
        <v>1179</v>
      </c>
      <c r="G1" s="1180" t="s">
        <v>1180</v>
      </c>
      <c r="H1" s="1180" t="s">
        <v>1181</v>
      </c>
      <c r="I1" s="1180" t="s">
        <v>1182</v>
      </c>
      <c r="J1" s="1180" t="s">
        <v>1183</v>
      </c>
      <c r="K1" s="1180" t="s">
        <v>1184</v>
      </c>
      <c r="L1" s="1180" t="s">
        <v>1185</v>
      </c>
      <c r="M1" s="1180"/>
      <c r="N1" s="1180" t="s">
        <v>1186</v>
      </c>
      <c r="O1" s="1180" t="s">
        <v>1187</v>
      </c>
      <c r="P1" s="1180" t="s">
        <v>1188</v>
      </c>
      <c r="Q1" s="1180" t="s">
        <v>1189</v>
      </c>
      <c r="R1" s="1180" t="s">
        <v>1190</v>
      </c>
      <c r="S1" s="1180" t="s">
        <v>1191</v>
      </c>
      <c r="T1" s="1180" t="s">
        <v>1192</v>
      </c>
      <c r="U1" s="1180" t="s">
        <v>1193</v>
      </c>
      <c r="V1" s="1180"/>
      <c r="W1" s="910" t="s">
        <v>1194</v>
      </c>
      <c r="X1" s="1180" t="s">
        <v>1195</v>
      </c>
      <c r="Y1" s="1180" t="s">
        <v>1196</v>
      </c>
      <c r="Z1" s="1180"/>
      <c r="AA1" s="1180" t="s">
        <v>1197</v>
      </c>
      <c r="AB1" s="1180"/>
      <c r="AC1" s="1180" t="s">
        <v>1198</v>
      </c>
      <c r="AD1" s="1180"/>
      <c r="AF1" s="1180" t="s">
        <v>1199</v>
      </c>
      <c r="AH1" s="1180" t="s">
        <v>1200</v>
      </c>
      <c r="AI1" s="1180" t="s">
        <v>1201</v>
      </c>
      <c r="AK1" s="1180" t="s">
        <v>1202</v>
      </c>
      <c r="AM1" s="1180" t="s">
        <v>1203</v>
      </c>
      <c r="AP1" s="1180" t="s">
        <v>1204</v>
      </c>
      <c r="AQ1" s="1180" t="s">
        <v>1205</v>
      </c>
      <c r="AS1" s="1180" t="s">
        <v>1206</v>
      </c>
      <c r="AU1" s="1180" t="s">
        <v>1207</v>
      </c>
      <c r="AW1" s="1180" t="s">
        <v>1208</v>
      </c>
      <c r="AX1" s="1180" t="s">
        <v>1209</v>
      </c>
      <c r="AZ1" s="1265" t="s">
        <v>1210</v>
      </c>
      <c r="BB1" s="1180" t="s">
        <v>1211</v>
      </c>
      <c r="BC1" s="1180"/>
      <c r="BE1" s="1180" t="s">
        <v>1212</v>
      </c>
      <c r="BF1" s="1180" t="s">
        <v>1213</v>
      </c>
      <c r="BH1" s="1182" t="s">
        <v>818</v>
      </c>
      <c r="BI1" s="1183"/>
      <c r="BJ1" s="1184" t="s">
        <v>1214</v>
      </c>
      <c r="BK1" s="1183"/>
      <c r="BL1" s="1185" t="s">
        <v>917</v>
      </c>
      <c r="BM1" s="1183"/>
      <c r="BN1" s="1186" t="s">
        <v>1215</v>
      </c>
      <c r="BS1" s="1540"/>
    </row>
    <row customHeight="1" ht="11.25">
      <c r="A2" s="1187" t="s">
        <v>1216</v>
      </c>
      <c r="B2" s="1188">
        <v>2000</v>
      </c>
      <c r="C2" s="1188">
        <v>2022</v>
      </c>
      <c r="D2" s="1188" t="s">
        <v>68</v>
      </c>
      <c r="E2" s="1189" t="s">
        <v>1217</v>
      </c>
      <c r="F2" s="1189" t="s">
        <v>1218</v>
      </c>
      <c r="G2" s="1189" t="s">
        <v>1219</v>
      </c>
      <c r="H2" s="1190" t="s">
        <v>57</v>
      </c>
      <c r="I2" s="1189" t="s">
        <v>117</v>
      </c>
      <c r="J2" s="1189" t="s">
        <v>1220</v>
      </c>
      <c r="K2" s="1191" t="s">
        <v>1221</v>
      </c>
      <c r="L2" s="1192"/>
      <c r="M2" s="1191">
        <v>1</v>
      </c>
      <c r="N2" s="1275" t="s">
        <v>1222</v>
      </c>
      <c r="O2" s="1190" t="s">
        <v>1223</v>
      </c>
      <c r="P2" s="1193" t="s">
        <v>1224</v>
      </c>
      <c r="Q2" s="1194" t="s">
        <v>1225</v>
      </c>
      <c r="R2" s="256" t="s">
        <v>1226</v>
      </c>
      <c r="S2" s="256" t="s">
        <v>1227</v>
      </c>
      <c r="T2" s="1195" t="s">
        <v>1228</v>
      </c>
      <c r="U2" s="1192" t="s">
        <v>1229</v>
      </c>
      <c r="V2" s="1196">
        <v>1</v>
      </c>
      <c r="W2" s="1197"/>
      <c r="X2" s="1197" t="s">
        <v>1230</v>
      </c>
      <c r="Y2" s="1188" t="s">
        <v>1231</v>
      </c>
      <c r="Z2" s="1198"/>
      <c r="AA2" s="1188" t="s">
        <v>1232</v>
      </c>
      <c r="AB2" s="1199" t="s">
        <v>1232</v>
      </c>
      <c r="AC2" s="1188" t="s">
        <v>1233</v>
      </c>
      <c r="AD2" s="1199" t="s">
        <v>1233</v>
      </c>
      <c r="AF2" s="1190" t="s">
        <v>1229</v>
      </c>
      <c r="AH2" s="1189" t="s">
        <v>1234</v>
      </c>
      <c r="AI2" s="1189" t="s">
        <v>1234</v>
      </c>
      <c r="AK2" s="1189" t="s">
        <v>1235</v>
      </c>
      <c r="AM2" s="1189" t="s">
        <v>1236</v>
      </c>
      <c r="AP2" s="1200" t="s">
        <v>1230</v>
      </c>
      <c r="AQ2" s="1201" t="s">
        <v>1230</v>
      </c>
      <c r="AS2" s="1188" t="s">
        <v>1237</v>
      </c>
      <c r="AU2" s="1233" t="s">
        <v>1238</v>
      </c>
      <c r="AW2" s="1233" t="s">
        <v>1239</v>
      </c>
      <c r="AX2" s="1233" t="s">
        <v>1239</v>
      </c>
      <c r="AZ2" s="1233" t="s">
        <v>1240</v>
      </c>
      <c r="BB2" s="1233" t="s">
        <v>1241</v>
      </c>
      <c r="BC2" s="1233" t="s">
        <v>1242</v>
      </c>
      <c r="BE2" s="1233">
        <v>2000</v>
      </c>
      <c r="BF2" s="1233" t="s">
        <v>1243</v>
      </c>
    </row>
    <row customHeight="1" ht="11.25">
      <c r="A3" s="1187" t="s">
        <v>1244</v>
      </c>
      <c r="B3" s="1188">
        <v>2001</v>
      </c>
      <c r="C3" s="1188">
        <v>2023</v>
      </c>
      <c r="D3" s="1188" t="s">
        <v>19</v>
      </c>
      <c r="E3" s="1189" t="s">
        <v>1245</v>
      </c>
      <c r="F3" s="1189" t="s">
        <v>1246</v>
      </c>
      <c r="G3" s="1189" t="s">
        <v>1247</v>
      </c>
      <c r="H3" s="1190" t="s">
        <v>1248</v>
      </c>
      <c r="I3" s="1189" t="s">
        <v>105</v>
      </c>
      <c r="J3" s="1189" t="s">
        <v>567</v>
      </c>
      <c r="K3" s="1191" t="s">
        <v>1249</v>
      </c>
      <c r="L3" s="1192">
        <f>_xlfn.IFERROR(MATCH(K3,OFFER_METHOD,0),0)</f>
        <v>0</v>
      </c>
      <c r="M3" s="1191">
        <v>2</v>
      </c>
      <c r="N3" s="1275" t="s">
        <v>1250</v>
      </c>
      <c r="O3" s="1190" t="s">
        <v>1251</v>
      </c>
      <c r="P3" s="1193" t="s">
        <v>37</v>
      </c>
      <c r="Q3" s="1194" t="s">
        <v>1252</v>
      </c>
      <c r="R3" s="256" t="s">
        <v>1253</v>
      </c>
      <c r="S3" s="256" t="s">
        <v>1254</v>
      </c>
      <c r="T3" s="1195" t="s">
        <v>1255</v>
      </c>
      <c r="U3" s="1192" t="s">
        <v>1256</v>
      </c>
      <c r="V3" s="1196">
        <v>2</v>
      </c>
      <c r="W3" s="1197"/>
      <c r="X3" s="1197" t="s">
        <v>1257</v>
      </c>
      <c r="Y3" s="1188" t="s">
        <v>1231</v>
      </c>
      <c r="Z3" s="1198"/>
      <c r="AA3" s="1188" t="s">
        <v>1258</v>
      </c>
      <c r="AB3" s="1199" t="s">
        <v>1258</v>
      </c>
      <c r="AC3" s="1188" t="s">
        <v>1259</v>
      </c>
      <c r="AD3" s="1199" t="s">
        <v>1259</v>
      </c>
      <c r="AF3" s="1190" t="s">
        <v>1256</v>
      </c>
      <c r="AH3" s="1189" t="s">
        <v>1260</v>
      </c>
      <c r="AI3" s="1189" t="s">
        <v>1261</v>
      </c>
      <c r="AK3" s="1189" t="s">
        <v>1262</v>
      </c>
      <c r="AM3" s="1189" t="s">
        <v>1263</v>
      </c>
      <c r="AP3" s="1200" t="s">
        <v>1264</v>
      </c>
      <c r="AQ3" s="1201" t="s">
        <v>1264</v>
      </c>
      <c r="AS3" s="1188" t="s">
        <v>1265</v>
      </c>
      <c r="AU3" s="1233" t="s">
        <v>1266</v>
      </c>
      <c r="AW3" s="1233" t="s">
        <v>1267</v>
      </c>
      <c r="AX3" s="1233" t="s">
        <v>1267</v>
      </c>
      <c r="AZ3" s="1233" t="s">
        <v>1268</v>
      </c>
      <c r="BB3" s="1233" t="s">
        <v>1269</v>
      </c>
      <c r="BC3" s="1233" t="s">
        <v>1242</v>
      </c>
      <c r="BE3" s="1233">
        <v>2001</v>
      </c>
      <c r="BF3" s="1233" t="s">
        <v>1270</v>
      </c>
      <c r="BH3" s="1180" t="s">
        <v>1271</v>
      </c>
      <c r="BJ3" s="1180" t="s">
        <v>1272</v>
      </c>
      <c r="BL3" s="1180" t="s">
        <v>1273</v>
      </c>
      <c r="BN3" s="1180" t="s">
        <v>1274</v>
      </c>
      <c r="BR3" s="1180" t="s">
        <v>1275</v>
      </c>
      <c r="BS3" s="1541"/>
      <c r="BT3" s="1183"/>
      <c r="BU3" s="1180" t="s">
        <v>1276</v>
      </c>
      <c r="BV3" s="1183"/>
      <c r="BW3" s="1803"/>
      <c r="BX3" s="1805" t="s">
        <v>1277</v>
      </c>
      <c r="CA3" s="1180" t="s">
        <v>1278</v>
      </c>
    </row>
    <row customHeight="1" ht="11.25">
      <c r="A4" s="1187" t="s">
        <v>1279</v>
      </c>
      <c r="B4" s="1188">
        <v>2002</v>
      </c>
      <c r="C4" s="1188">
        <v>2024</v>
      </c>
      <c r="E4" s="1189" t="s">
        <v>1280</v>
      </c>
      <c r="F4" s="1189" t="s">
        <v>1281</v>
      </c>
      <c r="H4" s="1190" t="s">
        <v>1282</v>
      </c>
      <c r="I4" s="1189" t="s">
        <v>92</v>
      </c>
      <c r="J4" s="1189" t="s">
        <v>1283</v>
      </c>
      <c r="K4" s="1191" t="s">
        <v>1284</v>
      </c>
      <c r="L4" s="1192">
        <f>_xlfn.IFERROR(MATCH(K4,OFFER_METHOD,0),0)</f>
        <v>0</v>
      </c>
      <c r="M4" s="1191">
        <v>3</v>
      </c>
      <c r="N4" s="1275" t="s">
        <v>1285</v>
      </c>
      <c r="O4" s="1189" t="s">
        <v>1286</v>
      </c>
      <c r="Q4" s="1194" t="s">
        <v>1287</v>
      </c>
      <c r="R4" s="256" t="s">
        <v>1288</v>
      </c>
      <c r="S4" s="256" t="s">
        <v>1289</v>
      </c>
      <c r="T4" s="1195" t="s">
        <v>1290</v>
      </c>
      <c r="U4" s="1192" t="s">
        <v>1291</v>
      </c>
      <c r="V4" s="1196">
        <v>3</v>
      </c>
      <c r="W4" s="1197"/>
      <c r="X4" s="1197" t="s">
        <v>1292</v>
      </c>
      <c r="Y4" s="1188" t="s">
        <v>1231</v>
      </c>
      <c r="Z4" s="1204"/>
      <c r="AC4" s="1188" t="s">
        <v>1293</v>
      </c>
      <c r="AD4" s="1199" t="s">
        <v>1293</v>
      </c>
      <c r="AF4" s="1190" t="s">
        <v>1291</v>
      </c>
      <c r="AH4" s="1190" t="s">
        <v>1294</v>
      </c>
      <c r="AK4" s="1189" t="s">
        <v>1295</v>
      </c>
      <c r="AM4" s="1189" t="s">
        <v>1296</v>
      </c>
      <c r="AP4" s="1200" t="s">
        <v>1257</v>
      </c>
      <c r="AQ4" s="1201" t="s">
        <v>1257</v>
      </c>
      <c r="AS4" s="1188" t="s">
        <v>1297</v>
      </c>
      <c r="AU4" s="1233" t="s">
        <v>1298</v>
      </c>
      <c r="AW4" s="1233" t="s">
        <v>1299</v>
      </c>
      <c r="AX4" s="1233" t="s">
        <v>1299</v>
      </c>
      <c r="AZ4" s="1233" t="s">
        <v>1300</v>
      </c>
      <c r="BB4" s="1233" t="s">
        <v>1301</v>
      </c>
      <c r="BC4" s="1233" t="s">
        <v>1302</v>
      </c>
      <c r="BE4" s="1233">
        <v>2002</v>
      </c>
      <c r="BF4" s="1233" t="s">
        <v>1303</v>
      </c>
      <c r="BH4" s="1181" t="s">
        <v>1304</v>
      </c>
      <c r="BJ4" s="1181" t="s">
        <v>1304</v>
      </c>
      <c r="BL4" s="1181" t="s">
        <v>1304</v>
      </c>
      <c r="BN4" s="1181" t="s">
        <v>1304</v>
      </c>
      <c r="BQ4" s="1545" t="s">
        <v>1305</v>
      </c>
      <c r="BR4" s="1272" t="s">
        <v>1306</v>
      </c>
      <c r="BS4" s="387"/>
      <c r="BT4" s="1545" t="s">
        <v>1307</v>
      </c>
      <c r="BU4" s="1272" t="s">
        <v>1308</v>
      </c>
      <c r="BV4" s="1183"/>
      <c r="BW4" s="1810" t="s">
        <v>1309</v>
      </c>
      <c r="BX4" s="1804" t="s">
        <v>1310</v>
      </c>
      <c r="BZ4" s="1545" t="s">
        <v>1311</v>
      </c>
      <c r="CA4" s="1272" t="s">
        <v>1312</v>
      </c>
    </row>
    <row customHeight="1" ht="11.25">
      <c r="A5" s="1187" t="s">
        <v>1313</v>
      </c>
      <c r="B5" s="1188">
        <v>2003</v>
      </c>
      <c r="C5" s="1188">
        <v>2025</v>
      </c>
      <c r="E5" s="1189" t="s">
        <v>1314</v>
      </c>
      <c r="F5" s="1189" t="s">
        <v>1315</v>
      </c>
      <c r="H5" s="1190" t="s">
        <v>1316</v>
      </c>
      <c r="I5" s="1189" t="s">
        <v>93</v>
      </c>
      <c r="K5" s="1191" t="s">
        <v>1317</v>
      </c>
      <c r="L5" s="1192">
        <f>_xlfn.IFERROR(MATCH(K5,OFFER_METHOD,0),0)</f>
        <v>0</v>
      </c>
      <c r="M5" s="1191">
        <v>4</v>
      </c>
      <c r="N5" s="1205" t="s">
        <v>1318</v>
      </c>
      <c r="O5" s="1189" t="s">
        <v>1319</v>
      </c>
      <c r="Q5" s="1194" t="s">
        <v>1320</v>
      </c>
      <c r="R5" s="256" t="s">
        <v>505</v>
      </c>
      <c r="T5" s="1190" t="s">
        <v>1321</v>
      </c>
      <c r="U5" s="1192" t="s">
        <v>1322</v>
      </c>
      <c r="V5" s="1196">
        <v>4</v>
      </c>
      <c r="W5" s="1197"/>
      <c r="X5" s="1197" t="s">
        <v>173</v>
      </c>
      <c r="Y5" s="1188" t="s">
        <v>1323</v>
      </c>
      <c r="Z5" s="1204">
        <v>1</v>
      </c>
      <c r="AF5" s="1190" t="s">
        <v>1324</v>
      </c>
      <c r="AH5" s="1189" t="s">
        <v>1325</v>
      </c>
      <c r="AK5" s="1189" t="s">
        <v>1326</v>
      </c>
      <c r="AM5" s="1189" t="s">
        <v>1327</v>
      </c>
      <c r="AP5" s="1200" t="s">
        <v>173</v>
      </c>
      <c r="AQ5" s="1201" t="s">
        <v>173</v>
      </c>
      <c r="AU5" s="1233" t="s">
        <v>1328</v>
      </c>
      <c r="AW5" s="1233" t="s">
        <v>1329</v>
      </c>
      <c r="AX5" s="1233" t="s">
        <v>1329</v>
      </c>
      <c r="AZ5" s="1233" t="s">
        <v>1330</v>
      </c>
      <c r="BB5" s="1233" t="s">
        <v>1331</v>
      </c>
      <c r="BC5" s="1233" t="s">
        <v>1332</v>
      </c>
      <c r="BE5" s="1233">
        <v>2003</v>
      </c>
      <c r="BF5" s="1233" t="s">
        <v>1333</v>
      </c>
      <c r="BH5" s="1181" t="s">
        <v>1334</v>
      </c>
      <c r="BJ5" s="1181" t="s">
        <v>1334</v>
      </c>
      <c r="BL5" s="1181" t="s">
        <v>1334</v>
      </c>
      <c r="BN5" s="1181" t="s">
        <v>1335</v>
      </c>
      <c r="BQ5" s="1394">
        <v>4213775</v>
      </c>
      <c r="BR5" s="1181" t="s">
        <v>1230</v>
      </c>
      <c r="BS5" s="1542"/>
      <c r="BT5" s="1394">
        <v>64236871</v>
      </c>
      <c r="BU5" s="1181" t="s">
        <v>239</v>
      </c>
      <c r="BV5" s="1183"/>
      <c r="BW5" s="1808">
        <v>4213767</v>
      </c>
      <c r="BX5" s="1806" t="s">
        <v>1336</v>
      </c>
      <c r="BZ5" s="1394">
        <v>64237509</v>
      </c>
      <c r="CA5" s="1408" t="s">
        <v>1337</v>
      </c>
    </row>
    <row customHeight="1" ht="11.25">
      <c r="A6" s="1187" t="s">
        <v>1338</v>
      </c>
      <c r="B6" s="1188">
        <v>2004</v>
      </c>
      <c r="C6" s="1188">
        <v>2026</v>
      </c>
      <c r="E6" s="1189" t="s">
        <v>1339</v>
      </c>
      <c r="F6" s="1206"/>
      <c r="H6" s="1190" t="s">
        <v>1340</v>
      </c>
      <c r="I6" s="1189" t="s">
        <v>118</v>
      </c>
      <c r="J6" s="1180" t="s">
        <v>1341</v>
      </c>
      <c r="L6" s="1192">
        <f>SUM(kind_of_control_method_filter)</f>
        <v>0</v>
      </c>
      <c r="N6" s="1205" t="s">
        <v>1342</v>
      </c>
      <c r="O6" s="1189" t="s">
        <v>1343</v>
      </c>
      <c r="R6" s="256" t="s">
        <v>1225</v>
      </c>
      <c r="T6" s="1190" t="s">
        <v>1344</v>
      </c>
      <c r="U6" s="1192" t="s">
        <v>1324</v>
      </c>
      <c r="V6" s="1196">
        <v>5</v>
      </c>
      <c r="W6" s="1197"/>
      <c r="X6" s="1188" t="s">
        <v>179</v>
      </c>
      <c r="Y6" s="1188" t="s">
        <v>1345</v>
      </c>
      <c r="Z6" s="1204"/>
      <c r="AA6" s="1207"/>
      <c r="AH6" s="1189" t="s">
        <v>1346</v>
      </c>
      <c r="AK6" s="1189" t="s">
        <v>1347</v>
      </c>
      <c r="AM6" s="1189" t="s">
        <v>1348</v>
      </c>
      <c r="AP6" s="1200" t="s">
        <v>179</v>
      </c>
      <c r="AQ6" s="1201" t="s">
        <v>179</v>
      </c>
      <c r="AU6" s="1233" t="s">
        <v>1349</v>
      </c>
      <c r="AW6" s="1233" t="s">
        <v>1350</v>
      </c>
      <c r="AX6" s="1233" t="s">
        <v>1350</v>
      </c>
      <c r="BB6" s="1233" t="s">
        <v>1351</v>
      </c>
      <c r="BC6" s="1233" t="s">
        <v>1332</v>
      </c>
      <c r="BE6" s="1233">
        <v>2004</v>
      </c>
      <c r="BF6" s="1233" t="s">
        <v>1352</v>
      </c>
      <c r="BH6" s="1181" t="s">
        <v>1353</v>
      </c>
      <c r="BJ6" s="1181" t="s">
        <v>1354</v>
      </c>
      <c r="BL6" s="1181" t="s">
        <v>1354</v>
      </c>
      <c r="BN6" s="1181" t="s">
        <v>1355</v>
      </c>
      <c r="BQ6" s="1394">
        <v>4213784</v>
      </c>
      <c r="BR6" s="1408" t="s">
        <v>1264</v>
      </c>
      <c r="BS6" s="1543"/>
      <c r="BT6" s="1394">
        <v>64236872</v>
      </c>
      <c r="BU6" s="1181" t="s">
        <v>244</v>
      </c>
      <c r="BV6" s="1183"/>
      <c r="BW6" s="1808">
        <v>4213768</v>
      </c>
      <c r="BX6" s="1806" t="s">
        <v>264</v>
      </c>
      <c r="BZ6" s="1394">
        <v>64237510</v>
      </c>
      <c r="CA6" s="1181" t="s">
        <v>1356</v>
      </c>
    </row>
    <row customHeight="1" ht="11.25">
      <c r="A7" s="1187" t="s">
        <v>1357</v>
      </c>
      <c r="B7" s="1188">
        <v>2005</v>
      </c>
      <c r="E7" s="1189" t="s">
        <v>1358</v>
      </c>
      <c r="F7" s="1206"/>
      <c r="H7" s="1190" t="s">
        <v>1359</v>
      </c>
      <c r="I7" s="1189" t="s">
        <v>94</v>
      </c>
      <c r="J7" s="1189" t="s">
        <v>1360</v>
      </c>
      <c r="N7" s="1209" t="s">
        <v>1361</v>
      </c>
      <c r="O7" s="1189" t="s">
        <v>1362</v>
      </c>
      <c r="U7" s="1192" t="s">
        <v>19</v>
      </c>
      <c r="V7" s="483" t="s">
        <v>94</v>
      </c>
      <c r="W7" s="1197"/>
      <c r="X7" s="1188" t="s">
        <v>185</v>
      </c>
      <c r="Y7" s="1188" t="s">
        <v>1323</v>
      </c>
      <c r="Z7" s="1204"/>
      <c r="AA7" s="1207"/>
      <c r="AH7" s="1189" t="s">
        <v>1363</v>
      </c>
      <c r="AK7" s="1189" t="s">
        <v>1364</v>
      </c>
      <c r="AM7" s="1189" t="s">
        <v>1365</v>
      </c>
      <c r="AP7" s="1200" t="s">
        <v>185</v>
      </c>
      <c r="AQ7" s="1201" t="s">
        <v>185</v>
      </c>
      <c r="AU7" s="1233" t="s">
        <v>1366</v>
      </c>
      <c r="AW7" s="1233" t="s">
        <v>1367</v>
      </c>
      <c r="AX7" s="1233" t="s">
        <v>1367</v>
      </c>
      <c r="AZ7" s="1180" t="s">
        <v>1368</v>
      </c>
      <c r="BB7" s="1233" t="s">
        <v>1369</v>
      </c>
      <c r="BC7" s="1233" t="s">
        <v>1332</v>
      </c>
      <c r="BE7" s="1233">
        <v>2005</v>
      </c>
      <c r="BF7" s="1233" t="s">
        <v>1370</v>
      </c>
      <c r="BH7" s="1181" t="s">
        <v>1371</v>
      </c>
      <c r="BJ7" s="1181" t="s">
        <v>1353</v>
      </c>
      <c r="BL7" s="1181" t="s">
        <v>1353</v>
      </c>
      <c r="BN7" s="1181" t="s">
        <v>1372</v>
      </c>
      <c r="BQ7" s="1394">
        <v>4213781</v>
      </c>
      <c r="BR7" s="1181" t="s">
        <v>1257</v>
      </c>
      <c r="BS7" s="1542"/>
      <c r="BT7" s="1394">
        <v>64236873</v>
      </c>
      <c r="BU7" s="1181" t="s">
        <v>249</v>
      </c>
      <c r="BV7" s="1183"/>
      <c r="BW7" s="1808">
        <v>4213769</v>
      </c>
      <c r="BX7" s="1806" t="s">
        <v>1373</v>
      </c>
      <c r="BZ7" s="1394">
        <v>64237511</v>
      </c>
      <c r="CA7" s="1181" t="s">
        <v>279</v>
      </c>
    </row>
    <row customHeight="1" ht="11.25">
      <c r="A8" s="1187" t="s">
        <v>1374</v>
      </c>
      <c r="B8" s="1188">
        <v>2006</v>
      </c>
      <c r="E8" s="1189" t="s">
        <v>1375</v>
      </c>
      <c r="F8" s="1206"/>
      <c r="H8" s="1190" t="s">
        <v>1376</v>
      </c>
      <c r="I8" s="1189" t="s">
        <v>95</v>
      </c>
      <c r="J8" s="1189" t="s">
        <v>1377</v>
      </c>
      <c r="N8" s="1276" t="s">
        <v>1378</v>
      </c>
      <c r="O8" s="1189" t="s">
        <v>1379</v>
      </c>
      <c r="V8" s="483" t="s">
        <v>95</v>
      </c>
      <c r="W8" s="1197"/>
      <c r="X8" s="1188" t="s">
        <v>191</v>
      </c>
      <c r="Y8" s="1188" t="s">
        <v>1323</v>
      </c>
      <c r="Z8" s="1204"/>
      <c r="AA8" s="1207"/>
      <c r="AK8" s="1189" t="s">
        <v>1380</v>
      </c>
      <c r="AP8" s="1200" t="s">
        <v>191</v>
      </c>
      <c r="AQ8" s="1201" t="s">
        <v>191</v>
      </c>
      <c r="AU8" s="1233" t="s">
        <v>1381</v>
      </c>
      <c r="AW8" s="1233" t="s">
        <v>1382</v>
      </c>
      <c r="AX8" s="1233" t="s">
        <v>1382</v>
      </c>
      <c r="AZ8" s="1233" t="s">
        <v>1383</v>
      </c>
      <c r="BB8" s="1233" t="s">
        <v>1384</v>
      </c>
      <c r="BC8" s="1233" t="s">
        <v>1332</v>
      </c>
      <c r="BE8" s="1233">
        <v>2006</v>
      </c>
      <c r="BF8" s="1233" t="s">
        <v>1385</v>
      </c>
      <c r="BH8" s="1181" t="s">
        <v>1386</v>
      </c>
      <c r="BJ8" s="1181" t="s">
        <v>1387</v>
      </c>
      <c r="BL8" s="1181" t="s">
        <v>1387</v>
      </c>
      <c r="BN8" s="1181" t="s">
        <v>1388</v>
      </c>
      <c r="BQ8" s="1394">
        <v>4213776</v>
      </c>
      <c r="BR8" s="1181" t="s">
        <v>173</v>
      </c>
      <c r="BS8" s="1542"/>
      <c r="BT8" s="1394">
        <v>64236874</v>
      </c>
      <c r="BU8" s="1408" t="s">
        <v>1389</v>
      </c>
      <c r="BV8" s="1183"/>
      <c r="BW8" s="1808">
        <v>4213770</v>
      </c>
      <c r="BX8" s="1809" t="s">
        <v>1390</v>
      </c>
      <c r="BZ8" s="1394">
        <v>64237512</v>
      </c>
      <c r="CA8" s="1181" t="s">
        <v>274</v>
      </c>
    </row>
    <row customHeight="1" ht="11.25">
      <c r="A9" s="1187" t="s">
        <v>1391</v>
      </c>
      <c r="B9" s="1188">
        <v>2007</v>
      </c>
      <c r="E9" s="1189" t="s">
        <v>1392</v>
      </c>
      <c r="F9" s="1206"/>
      <c r="G9" s="1180" t="s">
        <v>1393</v>
      </c>
      <c r="H9" s="1180" t="s">
        <v>1394</v>
      </c>
      <c r="I9" s="1189" t="s">
        <v>119</v>
      </c>
      <c r="O9" s="1189" t="s">
        <v>1395</v>
      </c>
      <c r="V9" s="483" t="s">
        <v>119</v>
      </c>
      <c r="W9" s="1197"/>
      <c r="X9" s="1188" t="s">
        <v>197</v>
      </c>
      <c r="Y9" s="1188" t="s">
        <v>1231</v>
      </c>
      <c r="Z9" s="1204">
        <v>1</v>
      </c>
      <c r="AA9" s="1207"/>
      <c r="AK9" s="1189" t="s">
        <v>1396</v>
      </c>
      <c r="AP9" s="1200" t="s">
        <v>1397</v>
      </c>
      <c r="AQ9" s="1201" t="s">
        <v>1397</v>
      </c>
      <c r="AW9" s="1233" t="s">
        <v>1398</v>
      </c>
      <c r="AX9" s="1233" t="s">
        <v>1398</v>
      </c>
      <c r="AZ9" s="1233" t="s">
        <v>1399</v>
      </c>
      <c r="BB9" s="1233" t="s">
        <v>1400</v>
      </c>
      <c r="BC9" s="1233" t="s">
        <v>1332</v>
      </c>
      <c r="BE9" s="1233">
        <v>2007</v>
      </c>
      <c r="BF9" s="1233" t="s">
        <v>1401</v>
      </c>
      <c r="BH9" s="1181" t="s">
        <v>1402</v>
      </c>
      <c r="BJ9" s="1181" t="s">
        <v>1403</v>
      </c>
      <c r="BL9" s="1181" t="s">
        <v>1403</v>
      </c>
      <c r="BN9" s="1181" t="s">
        <v>1404</v>
      </c>
      <c r="BQ9" s="1394">
        <v>4213777</v>
      </c>
      <c r="BR9" s="1181" t="s">
        <v>179</v>
      </c>
      <c r="BS9" s="1542"/>
      <c r="BT9" s="1394">
        <v>64236875</v>
      </c>
      <c r="BU9" s="1181" t="s">
        <v>254</v>
      </c>
      <c r="BV9" s="1183"/>
      <c r="BW9" s="1803"/>
      <c r="BX9" s="1803"/>
    </row>
    <row customHeight="1" ht="11.25">
      <c r="A10" s="1187" t="s">
        <v>1405</v>
      </c>
      <c r="B10" s="1188">
        <v>2008</v>
      </c>
      <c r="E10" s="1189" t="s">
        <v>1406</v>
      </c>
      <c r="F10" s="1206"/>
      <c r="G10" s="1189" t="s">
        <v>1407</v>
      </c>
      <c r="H10" s="1189" t="s">
        <v>1408</v>
      </c>
      <c r="I10" s="1189" t="s">
        <v>155</v>
      </c>
      <c r="J10" s="1180" t="s">
        <v>1409</v>
      </c>
      <c r="K10" s="1180" t="s">
        <v>1410</v>
      </c>
      <c r="O10" s="1189" t="s">
        <v>1411</v>
      </c>
      <c r="V10" s="484" t="s">
        <v>155</v>
      </c>
      <c r="W10" s="1210"/>
      <c r="X10" s="1210" t="s">
        <v>1412</v>
      </c>
      <c r="Y10" s="1211" t="s">
        <v>1413</v>
      </c>
      <c r="Z10" s="1204"/>
      <c r="AP10" s="1200" t="s">
        <v>1412</v>
      </c>
      <c r="AQ10" s="1201" t="s">
        <v>1412</v>
      </c>
      <c r="AW10" s="1233" t="s">
        <v>1414</v>
      </c>
      <c r="AX10" s="1233" t="s">
        <v>1414</v>
      </c>
      <c r="AZ10" s="1233" t="s">
        <v>1415</v>
      </c>
      <c r="BB10" s="1233" t="s">
        <v>1416</v>
      </c>
      <c r="BC10" s="1233" t="s">
        <v>1332</v>
      </c>
      <c r="BE10" s="1233">
        <v>2008</v>
      </c>
      <c r="BF10" s="1233" t="s">
        <v>1417</v>
      </c>
      <c r="BH10" s="1181" t="s">
        <v>1418</v>
      </c>
      <c r="BJ10" s="1181" t="s">
        <v>1419</v>
      </c>
      <c r="BL10" s="1181" t="s">
        <v>1419</v>
      </c>
      <c r="BN10" s="1181" t="s">
        <v>1420</v>
      </c>
      <c r="BQ10" s="1394">
        <v>4213778</v>
      </c>
      <c r="BR10" s="1181" t="s">
        <v>185</v>
      </c>
      <c r="BS10" s="1542"/>
      <c r="BT10" s="1394">
        <v>64236876</v>
      </c>
      <c r="BU10" s="1181" t="s">
        <v>229</v>
      </c>
      <c r="BV10" s="1183"/>
      <c r="BW10" s="1803"/>
      <c r="BX10" s="1803"/>
    </row>
    <row customHeight="1" ht="11.25">
      <c r="A11" s="1187" t="s">
        <v>1421</v>
      </c>
      <c r="B11" s="1188">
        <v>2009</v>
      </c>
      <c r="E11" s="1189" t="s">
        <v>1422</v>
      </c>
      <c r="F11" s="1206"/>
      <c r="G11" s="1189" t="s">
        <v>1423</v>
      </c>
      <c r="H11" s="1189" t="s">
        <v>1424</v>
      </c>
      <c r="I11" s="1189" t="s">
        <v>156</v>
      </c>
      <c r="J11" s="1190" t="s">
        <v>1425</v>
      </c>
      <c r="K11" s="1212" t="s">
        <v>1426</v>
      </c>
      <c r="O11" s="1190" t="s">
        <v>1427</v>
      </c>
      <c r="V11" s="483" t="s">
        <v>156</v>
      </c>
      <c r="W11" s="388"/>
      <c r="X11" s="1197" t="s">
        <v>1397</v>
      </c>
      <c r="Y11" s="1188" t="s">
        <v>1428</v>
      </c>
      <c r="Z11" s="1204"/>
      <c r="AP11" s="1200" t="s">
        <v>197</v>
      </c>
      <c r="AQ11" s="1202" t="s">
        <v>197</v>
      </c>
      <c r="AW11" s="1233" t="s">
        <v>1429</v>
      </c>
      <c r="AX11" s="1233" t="s">
        <v>1429</v>
      </c>
      <c r="AZ11" s="1233" t="s">
        <v>1430</v>
      </c>
      <c r="BB11" s="1233" t="s">
        <v>1431</v>
      </c>
      <c r="BC11" s="1233" t="s">
        <v>1332</v>
      </c>
      <c r="BE11" s="1233">
        <v>2009</v>
      </c>
      <c r="BF11" s="1233" t="s">
        <v>1432</v>
      </c>
      <c r="BH11" s="1181" t="s">
        <v>1433</v>
      </c>
      <c r="BJ11" s="1181" t="s">
        <v>1402</v>
      </c>
      <c r="BL11" s="1181" t="s">
        <v>1402</v>
      </c>
      <c r="BN11" s="1181" t="s">
        <v>1434</v>
      </c>
      <c r="BQ11" s="1394">
        <v>4213780</v>
      </c>
      <c r="BR11" s="1181" t="s">
        <v>191</v>
      </c>
      <c r="BS11" s="1542"/>
      <c r="BW11" s="1803"/>
      <c r="BX11" s="1803"/>
    </row>
    <row customHeight="1" ht="11.25">
      <c r="A12" s="1187" t="s">
        <v>1435</v>
      </c>
      <c r="B12" s="1188">
        <v>2010</v>
      </c>
      <c r="E12" s="1189" t="s">
        <v>1436</v>
      </c>
      <c r="F12" s="1206"/>
      <c r="G12" s="1189" t="s">
        <v>1424</v>
      </c>
      <c r="I12" s="1189" t="s">
        <v>157</v>
      </c>
      <c r="J12" s="1190" t="s">
        <v>1437</v>
      </c>
      <c r="K12" s="1212" t="s">
        <v>1438</v>
      </c>
      <c r="O12" s="1190" t="s">
        <v>1225</v>
      </c>
      <c r="V12" s="483" t="s">
        <v>157</v>
      </c>
      <c r="W12" s="1202"/>
      <c r="X12" s="1197" t="s">
        <v>1439</v>
      </c>
      <c r="Y12" s="1188" t="s">
        <v>1231</v>
      </c>
      <c r="AP12" s="1200"/>
      <c r="AW12" s="1233" t="s">
        <v>156</v>
      </c>
      <c r="AX12" s="1233" t="s">
        <v>156</v>
      </c>
      <c r="AZ12" s="1233" t="s">
        <v>1440</v>
      </c>
      <c r="BB12" s="1233" t="s">
        <v>1441</v>
      </c>
      <c r="BC12" s="1233" t="s">
        <v>1332</v>
      </c>
      <c r="BE12" s="1233">
        <v>2010</v>
      </c>
      <c r="BF12" s="1233" t="s">
        <v>1442</v>
      </c>
      <c r="BH12" s="1181" t="s">
        <v>1443</v>
      </c>
      <c r="BJ12" s="1181" t="s">
        <v>1444</v>
      </c>
      <c r="BL12" s="1181" t="s">
        <v>1444</v>
      </c>
      <c r="BN12" s="1181" t="s">
        <v>1445</v>
      </c>
      <c r="BQ12" s="1394">
        <v>4213779</v>
      </c>
      <c r="BR12" s="1181" t="s">
        <v>1397</v>
      </c>
      <c r="BS12" s="1542"/>
      <c r="BT12" s="1183"/>
      <c r="BU12" s="1183"/>
      <c r="BV12" s="1183"/>
      <c r="BW12" s="1803"/>
      <c r="BX12" s="1803"/>
    </row>
    <row customHeight="1" ht="11.25">
      <c r="A13" s="1187" t="s">
        <v>1446</v>
      </c>
      <c r="B13" s="1188">
        <v>2011</v>
      </c>
      <c r="E13" s="1189" t="s">
        <v>1447</v>
      </c>
      <c r="F13" s="1206"/>
      <c r="I13" s="1189" t="s">
        <v>158</v>
      </c>
      <c r="K13" s="1212" t="s">
        <v>1396</v>
      </c>
      <c r="V13" s="483" t="s">
        <v>158</v>
      </c>
      <c r="W13" s="1202"/>
      <c r="X13" s="1202"/>
      <c r="Y13" s="1202"/>
      <c r="AW13" s="1233" t="s">
        <v>157</v>
      </c>
      <c r="AX13" s="1233" t="s">
        <v>157</v>
      </c>
      <c r="BB13" s="1233" t="s">
        <v>1448</v>
      </c>
      <c r="BC13" s="1233" t="s">
        <v>1449</v>
      </c>
      <c r="BE13" s="1233">
        <v>2011</v>
      </c>
      <c r="BF13" s="1233" t="s">
        <v>1450</v>
      </c>
      <c r="BH13" s="1181" t="s">
        <v>1451</v>
      </c>
      <c r="BJ13" s="1181" t="s">
        <v>1433</v>
      </c>
      <c r="BL13" s="1181" t="s">
        <v>1433</v>
      </c>
      <c r="BN13" s="1181" t="s">
        <v>1452</v>
      </c>
      <c r="BQ13" s="1394">
        <v>4213783</v>
      </c>
      <c r="BR13" s="1181" t="s">
        <v>1412</v>
      </c>
      <c r="BS13" s="1542"/>
      <c r="BT13" s="1183"/>
      <c r="BU13" s="1183"/>
      <c r="BV13" s="1183"/>
      <c r="BW13" s="1807"/>
      <c r="BX13" s="1803"/>
    </row>
    <row customHeight="1" ht="11.25">
      <c r="A14" s="1187" t="s">
        <v>1453</v>
      </c>
      <c r="B14" s="1188">
        <v>2012</v>
      </c>
      <c r="I14" s="1189" t="s">
        <v>159</v>
      </c>
      <c r="J14" s="1180" t="s">
        <v>1454</v>
      </c>
      <c r="N14" s="1180" t="s">
        <v>1455</v>
      </c>
      <c r="V14" s="1196">
        <v>13</v>
      </c>
      <c r="W14" s="1197"/>
      <c r="X14" s="1197" t="s">
        <v>1264</v>
      </c>
      <c r="Y14" s="1188" t="s">
        <v>1231</v>
      </c>
      <c r="AW14" s="1233" t="s">
        <v>158</v>
      </c>
      <c r="AX14" s="1233" t="s">
        <v>158</v>
      </c>
      <c r="AZ14" s="1180" t="s">
        <v>1456</v>
      </c>
      <c r="BB14" s="1233" t="s">
        <v>1457</v>
      </c>
      <c r="BC14" s="1233" t="s">
        <v>1449</v>
      </c>
      <c r="BE14" s="1233">
        <v>2012</v>
      </c>
      <c r="BH14" s="1181" t="s">
        <v>1372</v>
      </c>
      <c r="BJ14" s="1330" t="s">
        <v>1458</v>
      </c>
      <c r="BL14" s="1330" t="s">
        <v>1458</v>
      </c>
      <c r="BN14" s="1181" t="s">
        <v>1459</v>
      </c>
      <c r="BQ14" s="1394">
        <v>4213782</v>
      </c>
      <c r="BR14" s="1181" t="s">
        <v>197</v>
      </c>
      <c r="BS14" s="1542"/>
      <c r="BT14" s="1183"/>
      <c r="BU14" s="1183"/>
      <c r="BV14" s="1183"/>
      <c r="BW14" s="1807"/>
      <c r="BX14" s="1803"/>
    </row>
    <row customHeight="1" ht="19.5">
      <c r="A15" s="1187" t="s">
        <v>1460</v>
      </c>
      <c r="B15" s="1188">
        <v>2013</v>
      </c>
      <c r="E15" s="1811" t="s">
        <v>1461</v>
      </c>
      <c r="G15" s="1180" t="s">
        <v>1462</v>
      </c>
      <c r="H15" s="1180" t="s">
        <v>1463</v>
      </c>
      <c r="I15" s="1191" t="s">
        <v>160</v>
      </c>
      <c r="J15" s="1202" t="s">
        <v>594</v>
      </c>
      <c r="N15" s="1271" t="s">
        <v>1464</v>
      </c>
      <c r="X15" s="1200"/>
      <c r="AW15" s="1233" t="s">
        <v>159</v>
      </c>
      <c r="AX15" s="1233" t="s">
        <v>159</v>
      </c>
      <c r="AZ15" s="1233" t="s">
        <v>1383</v>
      </c>
      <c r="BB15" s="1233" t="s">
        <v>1465</v>
      </c>
      <c r="BC15" s="1233" t="s">
        <v>1449</v>
      </c>
      <c r="BE15" s="1233">
        <v>2013</v>
      </c>
      <c r="BH15" s="1181" t="s">
        <v>1388</v>
      </c>
      <c r="BJ15" s="1330" t="s">
        <v>1466</v>
      </c>
      <c r="BL15" s="1330" t="s">
        <v>1466</v>
      </c>
      <c r="BN15" s="1181" t="s">
        <v>1467</v>
      </c>
      <c r="BR15" s="1183"/>
      <c r="BS15" s="1544"/>
      <c r="BT15" s="1183"/>
      <c r="BU15" s="1183"/>
      <c r="BV15" s="1183"/>
      <c r="BW15" s="1807"/>
      <c r="BX15" s="1803"/>
    </row>
    <row customHeight="1" ht="21">
      <c r="A16" s="1983" t="s">
        <v>1468</v>
      </c>
      <c r="B16" s="1188">
        <v>2014</v>
      </c>
      <c r="E16" s="1812" t="s">
        <v>1469</v>
      </c>
      <c r="G16" s="1189" t="s">
        <v>1470</v>
      </c>
      <c r="H16" s="1189" t="s">
        <v>1471</v>
      </c>
      <c r="I16" s="1191" t="s">
        <v>1472</v>
      </c>
      <c r="J16" s="1202" t="s">
        <v>567</v>
      </c>
      <c r="N16" s="1271" t="s">
        <v>1473</v>
      </c>
      <c r="AW16" s="1233" t="s">
        <v>160</v>
      </c>
      <c r="AX16" s="1233" t="s">
        <v>160</v>
      </c>
      <c r="AZ16" s="1233" t="s">
        <v>1399</v>
      </c>
      <c r="BB16" s="1233" t="s">
        <v>1474</v>
      </c>
      <c r="BC16" s="1233" t="s">
        <v>1449</v>
      </c>
      <c r="BE16" s="1233">
        <v>2014</v>
      </c>
      <c r="BH16" s="1181" t="s">
        <v>1404</v>
      </c>
      <c r="BJ16" s="1330" t="s">
        <v>1475</v>
      </c>
      <c r="BL16" s="1330" t="s">
        <v>1475</v>
      </c>
      <c r="BN16" s="1181" t="s">
        <v>1476</v>
      </c>
      <c r="BR16" s="1183"/>
      <c r="BS16" s="1544"/>
      <c r="BT16" s="1183"/>
      <c r="BU16" s="1183"/>
      <c r="BV16" s="1183"/>
      <c r="BW16" s="1807"/>
      <c r="BX16" s="1803"/>
    </row>
    <row customHeight="1" ht="21">
      <c r="A17" s="1187" t="s">
        <v>1477</v>
      </c>
      <c r="B17" s="1188">
        <v>2015</v>
      </c>
      <c r="G17" s="1189" t="s">
        <v>1424</v>
      </c>
      <c r="H17" s="1189" t="s">
        <v>1424</v>
      </c>
      <c r="I17" s="1189" t="s">
        <v>1478</v>
      </c>
      <c r="N17" s="1271" t="s">
        <v>1479</v>
      </c>
      <c r="X17" s="1200"/>
      <c r="AW17" s="1233" t="s">
        <v>1472</v>
      </c>
      <c r="AX17" s="1233" t="s">
        <v>1472</v>
      </c>
      <c r="AZ17" s="1233" t="s">
        <v>1480</v>
      </c>
      <c r="BB17" s="1233" t="s">
        <v>1481</v>
      </c>
      <c r="BC17" s="1233" t="s">
        <v>1332</v>
      </c>
      <c r="BE17" s="1233">
        <v>2015</v>
      </c>
      <c r="BH17" s="1181" t="s">
        <v>1420</v>
      </c>
      <c r="BJ17" s="1330" t="s">
        <v>1482</v>
      </c>
      <c r="BL17" s="1330" t="s">
        <v>1482</v>
      </c>
      <c r="BN17" s="1181" t="s">
        <v>1483</v>
      </c>
      <c r="BR17" s="1180" t="s">
        <v>1275</v>
      </c>
      <c r="BS17" s="1541"/>
      <c r="BU17" s="1180" t="s">
        <v>1484</v>
      </c>
      <c r="BV17" s="1183"/>
      <c r="BW17" s="1803"/>
      <c r="BX17" s="1805" t="s">
        <v>1485</v>
      </c>
      <c r="CA17" s="1180" t="s">
        <v>1486</v>
      </c>
      <c r="CD17" s="1180" t="s">
        <v>1487</v>
      </c>
    </row>
    <row customHeight="1" ht="21">
      <c r="A18" s="1187" t="s">
        <v>1488</v>
      </c>
      <c r="B18" s="1188">
        <v>2016</v>
      </c>
      <c r="E18" s="2118" t="s">
        <v>1489</v>
      </c>
      <c r="I18" s="1189" t="s">
        <v>1490</v>
      </c>
      <c r="N18" s="1271" t="s">
        <v>1491</v>
      </c>
      <c r="X18" s="1200"/>
      <c r="AW18" s="1233" t="s">
        <v>1478</v>
      </c>
      <c r="AX18" s="1233" t="s">
        <v>1478</v>
      </c>
      <c r="BB18" s="1233" t="s">
        <v>1492</v>
      </c>
      <c r="BC18" s="1233" t="s">
        <v>1332</v>
      </c>
      <c r="BE18" s="1233">
        <v>2016</v>
      </c>
      <c r="BH18" s="1181" t="s">
        <v>1434</v>
      </c>
      <c r="BJ18" s="1330" t="s">
        <v>1493</v>
      </c>
      <c r="BL18" s="1330" t="s">
        <v>1493</v>
      </c>
      <c r="BN18" s="1181" t="s">
        <v>1494</v>
      </c>
      <c r="BQ18" s="1545" t="s">
        <v>1305</v>
      </c>
      <c r="BR18" s="1272" t="s">
        <v>1306</v>
      </c>
      <c r="BS18" s="387"/>
      <c r="BT18" s="1545" t="s">
        <v>1495</v>
      </c>
      <c r="BU18" s="1272" t="s">
        <v>1496</v>
      </c>
      <c r="BV18" s="1183"/>
      <c r="BW18" s="1810" t="s">
        <v>1497</v>
      </c>
      <c r="BX18" s="1804" t="s">
        <v>1498</v>
      </c>
      <c r="BZ18" s="1545" t="s">
        <v>1499</v>
      </c>
      <c r="CA18" s="1272" t="s">
        <v>1500</v>
      </c>
      <c r="CC18" s="1545" t="s">
        <v>1501</v>
      </c>
      <c r="CD18" s="1272" t="s">
        <v>1502</v>
      </c>
    </row>
    <row customHeight="1" ht="21">
      <c r="A19" s="1983" t="s">
        <v>1503</v>
      </c>
      <c r="B19" s="1188">
        <v>2017</v>
      </c>
      <c r="E19" s="1187" t="s">
        <v>172</v>
      </c>
      <c r="I19" s="1189" t="s">
        <v>1504</v>
      </c>
      <c r="N19" s="1271" t="s">
        <v>1505</v>
      </c>
      <c r="X19" s="1200"/>
      <c r="AW19" s="1233" t="s">
        <v>1490</v>
      </c>
      <c r="AX19" s="1233" t="s">
        <v>1490</v>
      </c>
      <c r="AZ19" s="1180" t="s">
        <v>1506</v>
      </c>
      <c r="BB19" s="1233" t="s">
        <v>1507</v>
      </c>
      <c r="BC19" s="1233" t="s">
        <v>1332</v>
      </c>
      <c r="BE19" s="1233">
        <v>2017</v>
      </c>
      <c r="BH19" s="1181" t="s">
        <v>1508</v>
      </c>
      <c r="BJ19" s="1330" t="s">
        <v>1509</v>
      </c>
      <c r="BL19" s="1330" t="s">
        <v>1509</v>
      </c>
      <c r="BQ19" s="1394">
        <v>4190064</v>
      </c>
      <c r="BR19" s="1181" t="s">
        <v>1510</v>
      </c>
      <c r="BS19" s="1542"/>
      <c r="BT19" s="1394">
        <v>4189671</v>
      </c>
      <c r="BU19" s="1181" t="s">
        <v>1511</v>
      </c>
      <c r="BV19" s="1183"/>
      <c r="BW19" s="1808">
        <v>4189706</v>
      </c>
      <c r="BX19" s="1806" t="s">
        <v>1512</v>
      </c>
      <c r="BZ19" s="1394">
        <v>4189714</v>
      </c>
      <c r="CA19" s="1181" t="s">
        <v>1513</v>
      </c>
      <c r="CC19" s="1394">
        <v>4189708</v>
      </c>
      <c r="CD19" s="1181" t="s">
        <v>1514</v>
      </c>
    </row>
    <row customHeight="1" ht="21">
      <c r="A20" s="1187" t="s">
        <v>1515</v>
      </c>
      <c r="B20" s="1188">
        <v>2018</v>
      </c>
      <c r="E20" s="1187" t="s">
        <v>1264</v>
      </c>
      <c r="I20" s="1189" t="s">
        <v>1516</v>
      </c>
      <c r="N20" s="1271" t="s">
        <v>1517</v>
      </c>
      <c r="AW20" s="1233" t="s">
        <v>1504</v>
      </c>
      <c r="AX20" s="1233" t="s">
        <v>1504</v>
      </c>
      <c r="AZ20" s="1233" t="s">
        <v>1518</v>
      </c>
      <c r="BB20" s="1233" t="s">
        <v>1519</v>
      </c>
      <c r="BC20" s="1233" t="s">
        <v>1449</v>
      </c>
      <c r="BE20" s="1233">
        <v>2018</v>
      </c>
      <c r="BH20" s="1181" t="s">
        <v>1445</v>
      </c>
      <c r="BJ20" s="1181" t="s">
        <v>1372</v>
      </c>
      <c r="BL20" s="1181" t="s">
        <v>1372</v>
      </c>
      <c r="BQ20" s="1394">
        <v>4190065</v>
      </c>
      <c r="BR20" s="1181" t="s">
        <v>1520</v>
      </c>
      <c r="BS20" s="1542"/>
      <c r="BT20" s="1394">
        <v>4189672</v>
      </c>
      <c r="BU20" s="1181" t="s">
        <v>1521</v>
      </c>
      <c r="BV20" s="1183"/>
      <c r="BW20" s="1808">
        <v>4189705</v>
      </c>
      <c r="BX20" s="1806" t="s">
        <v>1522</v>
      </c>
      <c r="BZ20" s="1394">
        <v>4189713</v>
      </c>
      <c r="CA20" s="1181" t="s">
        <v>1522</v>
      </c>
      <c r="CC20" s="1394">
        <v>4189709</v>
      </c>
      <c r="CD20" s="1181" t="s">
        <v>1523</v>
      </c>
    </row>
    <row customHeight="1" ht="21">
      <c r="A21" s="1187" t="s">
        <v>1524</v>
      </c>
      <c r="B21" s="1188">
        <v>2019</v>
      </c>
      <c r="I21" s="1189" t="s">
        <v>1525</v>
      </c>
      <c r="N21" s="1271" t="s">
        <v>1526</v>
      </c>
      <c r="AW21" s="1233" t="s">
        <v>1516</v>
      </c>
      <c r="AX21" s="1233" t="s">
        <v>1516</v>
      </c>
      <c r="AZ21" s="1233" t="s">
        <v>1527</v>
      </c>
      <c r="BB21" s="1233" t="s">
        <v>1528</v>
      </c>
      <c r="BC21" s="1233" t="s">
        <v>1332</v>
      </c>
      <c r="BE21" s="1233">
        <v>2019</v>
      </c>
      <c r="BH21" s="1181" t="s">
        <v>1452</v>
      </c>
      <c r="BJ21" s="1181" t="s">
        <v>1388</v>
      </c>
      <c r="BL21" s="1181" t="s">
        <v>1388</v>
      </c>
      <c r="BQ21" s="1394">
        <v>4190066</v>
      </c>
      <c r="BR21" s="1181" t="s">
        <v>1529</v>
      </c>
      <c r="BS21" s="1542"/>
      <c r="BT21" s="1394">
        <v>4189673</v>
      </c>
      <c r="BU21" s="1181" t="s">
        <v>1530</v>
      </c>
      <c r="BV21" s="1183"/>
      <c r="BW21" s="1808">
        <v>4189707</v>
      </c>
      <c r="BX21" s="1806" t="s">
        <v>1531</v>
      </c>
      <c r="BZ21" s="1394">
        <v>4189712</v>
      </c>
      <c r="CA21" s="1181" t="s">
        <v>1532</v>
      </c>
      <c r="CC21" s="1394">
        <v>4189710</v>
      </c>
      <c r="CD21" s="1181" t="s">
        <v>1533</v>
      </c>
    </row>
    <row customHeight="1" ht="21">
      <c r="A22" s="1187" t="s">
        <v>1534</v>
      </c>
      <c r="B22" s="1188">
        <v>2020</v>
      </c>
      <c r="N22" s="1271" t="s">
        <v>1535</v>
      </c>
      <c r="AW22" s="1233" t="s">
        <v>1525</v>
      </c>
      <c r="AX22" s="1233" t="s">
        <v>1525</v>
      </c>
      <c r="AZ22" s="1233" t="s">
        <v>1536</v>
      </c>
      <c r="BB22" s="1233" t="s">
        <v>1537</v>
      </c>
      <c r="BC22" s="1233" t="s">
        <v>1332</v>
      </c>
      <c r="BE22" s="1233">
        <v>2020</v>
      </c>
      <c r="BH22" s="1181" t="s">
        <v>1459</v>
      </c>
      <c r="BJ22" s="1181" t="s">
        <v>1404</v>
      </c>
      <c r="BL22" s="1181" t="s">
        <v>1404</v>
      </c>
      <c r="BQ22" s="1394">
        <v>4190067</v>
      </c>
      <c r="BR22" s="1181" t="s">
        <v>1538</v>
      </c>
      <c r="BS22" s="1542"/>
      <c r="BT22" s="1394">
        <v>4189674</v>
      </c>
      <c r="BU22" s="1181" t="s">
        <v>1539</v>
      </c>
      <c r="BV22" s="1183"/>
      <c r="BW22" s="1183"/>
      <c r="CC22" s="1394">
        <v>4189711</v>
      </c>
      <c r="CD22" s="1181" t="s">
        <v>303</v>
      </c>
    </row>
    <row customHeight="1" ht="21">
      <c r="A23" s="1187" t="s">
        <v>1540</v>
      </c>
      <c r="B23" s="1188">
        <v>2021</v>
      </c>
      <c r="AW23" s="1233" t="s">
        <v>1541</v>
      </c>
      <c r="AX23" s="1233" t="s">
        <v>1541</v>
      </c>
      <c r="AZ23" s="1233" t="s">
        <v>1542</v>
      </c>
      <c r="BB23" s="1233" t="s">
        <v>1543</v>
      </c>
      <c r="BC23" s="1233" t="s">
        <v>1242</v>
      </c>
      <c r="BE23" s="1233">
        <v>2021</v>
      </c>
      <c r="BH23" s="1181" t="s">
        <v>1467</v>
      </c>
      <c r="BJ23" s="1181" t="s">
        <v>1420</v>
      </c>
      <c r="BL23" s="1181" t="s">
        <v>1420</v>
      </c>
      <c r="BQ23" s="1394">
        <v>4190068</v>
      </c>
      <c r="BR23" s="1181" t="s">
        <v>1544</v>
      </c>
      <c r="BS23" s="1542"/>
      <c r="BT23" s="1394">
        <v>4189675</v>
      </c>
      <c r="BU23" s="1181" t="s">
        <v>1545</v>
      </c>
      <c r="BV23" s="1183"/>
      <c r="BW23" s="1183"/>
      <c r="CC23" s="1394">
        <v>5110778</v>
      </c>
      <c r="CD23" s="1181" t="s">
        <v>1546</v>
      </c>
    </row>
    <row customHeight="1" ht="21">
      <c r="A24" s="1187" t="s">
        <v>1547</v>
      </c>
      <c r="B24" s="1188">
        <v>2022</v>
      </c>
      <c r="AW24" s="1233" t="s">
        <v>1548</v>
      </c>
      <c r="AX24" s="1233" t="s">
        <v>1548</v>
      </c>
      <c r="AZ24" s="1233" t="s">
        <v>1549</v>
      </c>
      <c r="BB24" s="1233" t="s">
        <v>1550</v>
      </c>
      <c r="BC24" s="1233" t="s">
        <v>1551</v>
      </c>
      <c r="BE24" s="1233">
        <v>2022</v>
      </c>
      <c r="BH24" s="1181" t="s">
        <v>1476</v>
      </c>
      <c r="BJ24" s="1181" t="s">
        <v>1434</v>
      </c>
      <c r="BL24" s="1181" t="s">
        <v>1434</v>
      </c>
      <c r="BQ24" s="1394">
        <v>4190069</v>
      </c>
      <c r="BR24" s="1181" t="s">
        <v>1552</v>
      </c>
      <c r="BS24" s="1542"/>
      <c r="BT24" s="1394">
        <v>4189676</v>
      </c>
      <c r="BU24" s="1181" t="s">
        <v>1553</v>
      </c>
      <c r="BV24" s="1183"/>
      <c r="BW24" s="1183"/>
      <c r="CC24" s="1394">
        <v>25575374</v>
      </c>
      <c r="CD24" s="1181" t="s">
        <v>1554</v>
      </c>
    </row>
    <row customHeight="1" ht="11.25">
      <c r="A25" s="1187" t="s">
        <v>1555</v>
      </c>
      <c r="B25" s="1188">
        <v>2023</v>
      </c>
      <c r="AW25" s="1233" t="s">
        <v>1556</v>
      </c>
      <c r="AX25" s="1233" t="s">
        <v>1556</v>
      </c>
      <c r="AZ25" s="1233" t="s">
        <v>1557</v>
      </c>
      <c r="BB25" s="1233" t="s">
        <v>1558</v>
      </c>
      <c r="BC25" s="1233" t="s">
        <v>1551</v>
      </c>
      <c r="BE25" s="1233">
        <v>2023</v>
      </c>
      <c r="BH25" s="1181" t="s">
        <v>1483</v>
      </c>
      <c r="BJ25" s="1181" t="s">
        <v>1508</v>
      </c>
      <c r="BL25" s="1181" t="s">
        <v>1508</v>
      </c>
      <c r="BQ25" s="1394">
        <v>4190070</v>
      </c>
      <c r="BR25" s="1181" t="s">
        <v>1559</v>
      </c>
      <c r="BS25" s="1542"/>
      <c r="BT25" s="1394">
        <v>4189677</v>
      </c>
      <c r="BU25" s="1181" t="s">
        <v>1560</v>
      </c>
      <c r="BV25" s="1183"/>
      <c r="BW25" s="1183"/>
    </row>
    <row customHeight="1" ht="11.25">
      <c r="A26" s="1187" t="s">
        <v>1561</v>
      </c>
      <c r="B26" s="1188">
        <v>2024</v>
      </c>
      <c r="J26" s="1844" t="s">
        <v>1562</v>
      </c>
      <c r="AX26" s="1233" t="s">
        <v>1563</v>
      </c>
      <c r="AZ26" s="1233" t="s">
        <v>1427</v>
      </c>
      <c r="BB26" s="1233" t="s">
        <v>1564</v>
      </c>
      <c r="BC26" s="1233" t="s">
        <v>1551</v>
      </c>
      <c r="BE26" s="1233">
        <v>2024</v>
      </c>
      <c r="BH26" s="1181" t="s">
        <v>1494</v>
      </c>
      <c r="BJ26" s="1181" t="s">
        <v>1445</v>
      </c>
      <c r="BL26" s="1181" t="s">
        <v>1445</v>
      </c>
      <c r="BQ26" s="1394">
        <v>4190071</v>
      </c>
      <c r="BR26" s="1181" t="s">
        <v>1565</v>
      </c>
      <c r="BS26" s="1542"/>
      <c r="BV26" s="1183"/>
      <c r="BW26" s="1183"/>
    </row>
    <row customHeight="1" ht="11.25">
      <c r="A27" s="1187" t="s">
        <v>1566</v>
      </c>
      <c r="B27" s="1188">
        <v>2025</v>
      </c>
      <c r="J27" s="289" t="s">
        <v>106</v>
      </c>
      <c r="AX27" s="1233" t="s">
        <v>1567</v>
      </c>
      <c r="BB27" s="1233" t="s">
        <v>1568</v>
      </c>
      <c r="BC27" s="1233" t="s">
        <v>1551</v>
      </c>
      <c r="BE27" s="1233">
        <v>2025</v>
      </c>
      <c r="BH27" s="1183" t="s">
        <v>28</v>
      </c>
      <c r="BJ27" s="1181" t="s">
        <v>1452</v>
      </c>
      <c r="BL27" s="1181" t="s">
        <v>1452</v>
      </c>
      <c r="BN27" s="1183" t="s">
        <v>28</v>
      </c>
      <c r="BQ27" s="1394">
        <v>4190072</v>
      </c>
      <c r="BR27" s="1181" t="s">
        <v>1569</v>
      </c>
      <c r="BS27" s="1542"/>
      <c r="BV27" s="1183"/>
      <c r="BW27" s="1183"/>
    </row>
    <row customHeight="1" ht="11.25">
      <c r="A28" s="1187" t="s">
        <v>1570</v>
      </c>
      <c r="D28" s="1214"/>
      <c r="E28" s="1215"/>
      <c r="F28" s="1215"/>
      <c r="H28" s="1216" t="s">
        <v>1571</v>
      </c>
      <c r="AX28" s="1233" t="s">
        <v>1572</v>
      </c>
      <c r="AZ28" s="1180" t="s">
        <v>1573</v>
      </c>
      <c r="BB28" s="1233" t="s">
        <v>1574</v>
      </c>
      <c r="BC28" s="1233" t="s">
        <v>1575</v>
      </c>
      <c r="BE28" s="1233">
        <v>2026</v>
      </c>
      <c r="BH28" s="1183" t="s">
        <v>28</v>
      </c>
      <c r="BJ28" s="1181" t="s">
        <v>1459</v>
      </c>
      <c r="BL28" s="1181" t="s">
        <v>1459</v>
      </c>
      <c r="BN28" s="1183" t="s">
        <v>28</v>
      </c>
      <c r="BQ28" s="1394">
        <v>4190073</v>
      </c>
      <c r="BR28" s="1181" t="s">
        <v>1576</v>
      </c>
      <c r="BS28" s="1542"/>
      <c r="BV28" s="1183"/>
      <c r="BW28" s="1183"/>
    </row>
    <row customHeight="1" ht="11.25">
      <c r="A29" s="1187" t="s">
        <v>1577</v>
      </c>
      <c r="D29" s="1217" t="s">
        <v>1578</v>
      </c>
      <c r="E29" s="1218" t="str">
        <f>IF(TEMPLATE_GROUP="","",INDEX(StartDateList,MATCH(TEMPLATE_GROUP,CodeTemplateList,0),1))</f>
        <v>01.01.2024</v>
      </c>
      <c r="F29" s="1218" t="str">
        <f>IF(TEMPLATE_GROUP="","",INDEX(EndDateList,MATCH(TEMPLATE_GROUP,CodeTemplateList,0),1))</f>
        <v>31.12.2028</v>
      </c>
      <c r="H29" s="1219" t="s">
        <v>1579</v>
      </c>
      <c r="AX29" s="1233" t="s">
        <v>1580</v>
      </c>
      <c r="AZ29" s="1233" t="s">
        <v>1226</v>
      </c>
      <c r="BB29" s="1233" t="s">
        <v>1427</v>
      </c>
      <c r="BC29" s="1204"/>
      <c r="BE29" s="1233">
        <v>2027</v>
      </c>
      <c r="BJ29" s="1181" t="s">
        <v>1467</v>
      </c>
      <c r="BL29" s="1181" t="s">
        <v>1467</v>
      </c>
    </row>
    <row customHeight="1" ht="11.25">
      <c r="A30" s="1187" t="s">
        <v>1581</v>
      </c>
      <c r="D30" s="1220"/>
      <c r="E30" s="1221"/>
      <c r="F30" s="1221"/>
      <c r="AX30" s="1233" t="s">
        <v>1582</v>
      </c>
      <c r="AZ30" s="1233" t="s">
        <v>1253</v>
      </c>
      <c r="BE30" s="1233">
        <v>2028</v>
      </c>
      <c r="BJ30" s="1181" t="s">
        <v>1583</v>
      </c>
      <c r="BL30" s="1181" t="s">
        <v>1583</v>
      </c>
    </row>
    <row customHeight="1" ht="12.75">
      <c r="A31" s="1187" t="s">
        <v>1584</v>
      </c>
      <c r="D31" s="1214"/>
      <c r="E31" s="1215"/>
      <c r="F31" s="1215"/>
      <c r="H31" s="1222"/>
      <c r="AX31" s="1233" t="s">
        <v>1585</v>
      </c>
      <c r="AZ31" s="1233" t="s">
        <v>503</v>
      </c>
      <c r="BE31" s="1233">
        <v>2029</v>
      </c>
      <c r="BJ31" s="1181" t="s">
        <v>1586</v>
      </c>
      <c r="BL31" s="1181" t="s">
        <v>1586</v>
      </c>
    </row>
    <row customHeight="1" ht="11.25">
      <c r="A32" s="1187" t="s">
        <v>1587</v>
      </c>
      <c r="D32" s="1217" t="s">
        <v>1588</v>
      </c>
      <c r="E32" s="1218" t="str">
        <f>IF(TEMPLATE_GROUP="","",INDEX(StartDateList,MATCH(TEMPLATE_GROUP,CodeTemplateList,0),1))</f>
        <v>01.01.2024</v>
      </c>
      <c r="F32" s="1218" t="str">
        <f>IF(TEMPLATE_GROUP="","",INDEX(EndDateList,MATCH(TEMPLATE_GROUP,CodeTemplateList,0),1))</f>
        <v>31.12.2028</v>
      </c>
      <c r="H32" s="1223" t="s">
        <v>1589</v>
      </c>
      <c r="O32" s="1187" t="s">
        <v>1223</v>
      </c>
      <c r="AX32" s="1233" t="s">
        <v>1590</v>
      </c>
      <c r="AZ32" s="1233" t="s">
        <v>505</v>
      </c>
      <c r="BE32" s="1233">
        <v>2030</v>
      </c>
      <c r="BJ32" s="1181" t="s">
        <v>1476</v>
      </c>
      <c r="BL32" s="1181" t="s">
        <v>1476</v>
      </c>
    </row>
    <row customHeight="1" ht="11.25">
      <c r="A33" s="1187" t="s">
        <v>1591</v>
      </c>
      <c r="O33" s="1187" t="s">
        <v>1251</v>
      </c>
      <c r="AX33" s="1233" t="s">
        <v>1592</v>
      </c>
      <c r="AZ33" s="1233" t="s">
        <v>1225</v>
      </c>
      <c r="BE33" s="1233">
        <v>2031</v>
      </c>
      <c r="BJ33" s="1181" t="s">
        <v>1483</v>
      </c>
      <c r="BL33" s="1181" t="s">
        <v>1483</v>
      </c>
    </row>
    <row customHeight="1" ht="11.25">
      <c r="A34" s="1187" t="s">
        <v>1593</v>
      </c>
      <c r="O34" s="1187" t="s">
        <v>1286</v>
      </c>
      <c r="AX34" s="1233" t="s">
        <v>1594</v>
      </c>
      <c r="BE34" s="1233">
        <v>2032</v>
      </c>
      <c r="BJ34" s="1181" t="s">
        <v>1494</v>
      </c>
      <c r="BL34" s="1181" t="s">
        <v>1494</v>
      </c>
    </row>
    <row customHeight="1" ht="11.25">
      <c r="A35" s="1187" t="s">
        <v>1595</v>
      </c>
      <c r="O35" s="1187" t="s">
        <v>1319</v>
      </c>
      <c r="AX35" s="1233" t="s">
        <v>1596</v>
      </c>
      <c r="AZ35" s="1180" t="s">
        <v>1597</v>
      </c>
      <c r="BE35" s="1233">
        <v>2033</v>
      </c>
      <c r="BL35" s="1181" t="s">
        <v>1598</v>
      </c>
    </row>
    <row customHeight="1" ht="11.25">
      <c r="A36" s="1983" t="s">
        <v>1599</v>
      </c>
      <c r="D36" s="1224" t="s">
        <v>1600</v>
      </c>
      <c r="E36" s="1225" t="s">
        <v>864</v>
      </c>
      <c r="F36" s="1226" t="str">
        <f>INDEX(E37:E41,MATCH(TEMPLATE_SPHERE,F37:F41,0))</f>
        <v>холодного водоснабжения</v>
      </c>
      <c r="G36" s="1226" t="str">
        <f>INDEX(G37:G41,MATCH(TEMPLATE_SPHERE,F37:F41,0))</f>
        <v>холодное водоснабжение</v>
      </c>
      <c r="O36" s="1187" t="s">
        <v>1343</v>
      </c>
      <c r="AX36" s="1233" t="s">
        <v>1601</v>
      </c>
      <c r="AZ36" s="1233" t="s">
        <v>1225</v>
      </c>
      <c r="BE36" s="1233">
        <v>2034</v>
      </c>
      <c r="BL36" s="1181" t="s">
        <v>1602</v>
      </c>
    </row>
    <row customHeight="1" ht="11.25">
      <c r="A37" s="1187" t="s">
        <v>1603</v>
      </c>
      <c r="E37" s="520" t="s">
        <v>1604</v>
      </c>
      <c r="F37" s="1227" t="s">
        <v>818</v>
      </c>
      <c r="G37" s="520" t="s">
        <v>1605</v>
      </c>
      <c r="O37" s="1187" t="s">
        <v>1362</v>
      </c>
      <c r="AX37" s="1233" t="s">
        <v>1606</v>
      </c>
      <c r="AZ37" s="1233" t="s">
        <v>1252</v>
      </c>
      <c r="BE37" s="1233">
        <v>2035</v>
      </c>
    </row>
    <row customHeight="1" ht="11.25">
      <c r="A38" s="1187" t="s">
        <v>1607</v>
      </c>
      <c r="E38" s="520" t="s">
        <v>1608</v>
      </c>
      <c r="F38" s="1228" t="s">
        <v>864</v>
      </c>
      <c r="G38" s="520" t="s">
        <v>1609</v>
      </c>
      <c r="O38" s="1187" t="s">
        <v>1379</v>
      </c>
      <c r="AX38" s="1233" t="s">
        <v>1610</v>
      </c>
      <c r="AZ38" s="1233" t="s">
        <v>1287</v>
      </c>
      <c r="BE38" s="1233">
        <v>2036</v>
      </c>
      <c r="BH38" s="1180" t="s">
        <v>1611</v>
      </c>
      <c r="BJ38" s="1180" t="s">
        <v>1612</v>
      </c>
      <c r="BL38" s="1180" t="s">
        <v>1613</v>
      </c>
      <c r="BN38" s="1180" t="s">
        <v>1614</v>
      </c>
    </row>
    <row customHeight="1" ht="11.25">
      <c r="A39" s="1187" t="s">
        <v>1615</v>
      </c>
      <c r="E39" s="520" t="s">
        <v>1616</v>
      </c>
      <c r="F39" s="1228" t="s">
        <v>917</v>
      </c>
      <c r="G39" s="520" t="s">
        <v>1617</v>
      </c>
      <c r="O39" s="1187" t="s">
        <v>1395</v>
      </c>
      <c r="AX39" s="1233" t="s">
        <v>1618</v>
      </c>
      <c r="AZ39" s="1233" t="s">
        <v>1320</v>
      </c>
      <c r="BE39" s="1233">
        <v>2037</v>
      </c>
      <c r="BH39" s="1181" t="s">
        <v>1619</v>
      </c>
      <c r="BJ39" s="1330" t="s">
        <v>1619</v>
      </c>
      <c r="BL39" s="1330" t="s">
        <v>1619</v>
      </c>
      <c r="BN39" s="1181" t="s">
        <v>1620</v>
      </c>
    </row>
    <row customHeight="1" ht="11.25">
      <c r="A40" s="1187" t="s">
        <v>1621</v>
      </c>
      <c r="E40" s="520" t="s">
        <v>1622</v>
      </c>
      <c r="F40" s="1228" t="s">
        <v>904</v>
      </c>
      <c r="G40" s="520" t="s">
        <v>1623</v>
      </c>
      <c r="O40" s="1187" t="s">
        <v>1411</v>
      </c>
      <c r="AX40" s="1233" t="s">
        <v>1624</v>
      </c>
      <c r="BE40" s="1233">
        <v>2038</v>
      </c>
      <c r="BH40" s="1181" t="s">
        <v>1625</v>
      </c>
      <c r="BJ40" s="1330" t="s">
        <v>1037</v>
      </c>
      <c r="BL40" s="1330" t="s">
        <v>1037</v>
      </c>
      <c r="BN40" s="1181" t="s">
        <v>1071</v>
      </c>
    </row>
    <row customHeight="1" ht="11.25">
      <c r="A41" s="1187" t="s">
        <v>1626</v>
      </c>
      <c r="E41" s="520" t="s">
        <v>1627</v>
      </c>
      <c r="F41" s="1228" t="s">
        <v>1628</v>
      </c>
      <c r="G41" s="520" t="s">
        <v>1627</v>
      </c>
      <c r="O41" s="1187" t="s">
        <v>1427</v>
      </c>
      <c r="AX41" s="1233" t="s">
        <v>1629</v>
      </c>
      <c r="AZ41" s="1180" t="s">
        <v>1630</v>
      </c>
      <c r="BE41" s="1233">
        <v>2039</v>
      </c>
      <c r="BH41" s="1181" t="s">
        <v>1631</v>
      </c>
      <c r="BJ41" s="1330" t="s">
        <v>1033</v>
      </c>
      <c r="BL41" s="1330" t="s">
        <v>1033</v>
      </c>
      <c r="BN41" s="1181" t="s">
        <v>1058</v>
      </c>
    </row>
    <row customHeight="1" ht="11.25">
      <c r="A42" s="1187" t="s">
        <v>1632</v>
      </c>
      <c r="AX42" s="1233" t="s">
        <v>1633</v>
      </c>
      <c r="AZ42" s="1233" t="s">
        <v>1223</v>
      </c>
      <c r="BE42" s="1233">
        <v>2040</v>
      </c>
      <c r="BH42" s="1181" t="s">
        <v>1055</v>
      </c>
      <c r="BJ42" s="1330" t="s">
        <v>1035</v>
      </c>
      <c r="BL42" s="1330" t="s">
        <v>1035</v>
      </c>
      <c r="BN42" s="1181" t="s">
        <v>1634</v>
      </c>
    </row>
    <row customHeight="1" ht="11.25">
      <c r="A43" s="1187" t="s">
        <v>1635</v>
      </c>
      <c r="AX43" s="1233" t="s">
        <v>1636</v>
      </c>
      <c r="AZ43" s="1233" t="s">
        <v>1251</v>
      </c>
      <c r="BE43" s="1233">
        <v>2041</v>
      </c>
      <c r="BH43" s="1181" t="s">
        <v>1637</v>
      </c>
      <c r="BJ43" s="1330" t="s">
        <v>1631</v>
      </c>
      <c r="BL43" s="1330" t="s">
        <v>1631</v>
      </c>
      <c r="BN43" s="1181" t="s">
        <v>1638</v>
      </c>
    </row>
    <row customHeight="1" ht="11.25">
      <c r="A44" s="1187" t="s">
        <v>1639</v>
      </c>
      <c r="G44" s="1207">
        <f>YEAR(TODAY())</f>
        <v>2025</v>
      </c>
      <c r="I44" s="912" t="s">
        <v>1640</v>
      </c>
      <c r="J44" s="1202" t="s">
        <v>1641</v>
      </c>
      <c r="K44" s="1202" t="s">
        <v>1642</v>
      </c>
      <c r="AX44" s="1233" t="s">
        <v>1643</v>
      </c>
      <c r="AZ44" s="1233" t="s">
        <v>1286</v>
      </c>
      <c r="BE44" s="1233">
        <v>2042</v>
      </c>
      <c r="BH44" s="1181" t="s">
        <v>1644</v>
      </c>
      <c r="BJ44" s="1330" t="s">
        <v>1055</v>
      </c>
      <c r="BL44" s="1330" t="s">
        <v>1055</v>
      </c>
      <c r="BN44" s="1181" t="s">
        <v>1645</v>
      </c>
    </row>
    <row customHeight="1" ht="11.25">
      <c r="A45" s="1187" t="s">
        <v>1646</v>
      </c>
      <c r="D45" s="1224" t="s">
        <v>1647</v>
      </c>
      <c r="E45" s="1225" t="s">
        <v>1648</v>
      </c>
      <c r="F45" s="910" t="s">
        <v>1649</v>
      </c>
      <c r="G45" s="909" t="s">
        <v>1650</v>
      </c>
      <c r="H45" s="912" t="s">
        <v>1651</v>
      </c>
      <c r="I45" s="1854">
        <f>INDEX(PeriodIsEmptyList,MATCH(TEMPLATE_GROUP,CodeTemplateList,0),1)</f>
        <v>0</v>
      </c>
      <c r="J45" s="1857" t="str">
        <f>INDEX(NameTemplatesInTitleList,MATCH(TEMPLATE_GROUP,CodeTemplateList,0),1)</f>
        <v>Показатели, подлежащие раскрытию в сфере холодного водоснабжения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1652</v>
      </c>
      <c r="AZ45" s="1233" t="s">
        <v>1319</v>
      </c>
      <c r="BE45" s="1233">
        <v>2043</v>
      </c>
      <c r="BH45" s="1181" t="s">
        <v>1653</v>
      </c>
      <c r="BJ45" s="1330" t="s">
        <v>1049</v>
      </c>
      <c r="BL45" s="1330" t="s">
        <v>1049</v>
      </c>
      <c r="BN45" s="1181" t="s">
        <v>1654</v>
      </c>
    </row>
    <row customHeight="1" ht="11.25">
      <c r="A46" s="1187" t="s">
        <v>1655</v>
      </c>
      <c r="E46" s="520" t="s">
        <v>26</v>
      </c>
      <c r="F46" s="1227" t="s">
        <v>1656</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1657</v>
      </c>
      <c r="AZ46" s="1233" t="s">
        <v>1343</v>
      </c>
      <c r="BE46" s="1233">
        <v>2044</v>
      </c>
      <c r="BH46" s="1181" t="s">
        <v>1058</v>
      </c>
      <c r="BJ46" s="1330" t="s">
        <v>1039</v>
      </c>
      <c r="BL46" s="1330" t="s">
        <v>1039</v>
      </c>
      <c r="BN46" s="1181" t="s">
        <v>1658</v>
      </c>
    </row>
    <row customHeight="1" ht="11.25">
      <c r="A47" s="1187" t="s">
        <v>1659</v>
      </c>
      <c r="E47" s="520" t="s">
        <v>33</v>
      </c>
      <c r="F47" s="1228" t="s">
        <v>1660</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1661</v>
      </c>
      <c r="AZ47" s="1233" t="s">
        <v>1362</v>
      </c>
      <c r="BE47" s="1233">
        <v>2045</v>
      </c>
      <c r="BH47" s="1181" t="s">
        <v>1634</v>
      </c>
      <c r="BJ47" s="1330" t="s">
        <v>1041</v>
      </c>
      <c r="BL47" s="1330" t="s">
        <v>1041</v>
      </c>
      <c r="BN47" s="1181" t="s">
        <v>1662</v>
      </c>
    </row>
    <row customHeight="1" ht="11.25">
      <c r="A48" s="1187" t="s">
        <v>1663</v>
      </c>
      <c r="E48" s="520" t="s">
        <v>1664</v>
      </c>
      <c r="F48" s="1228" t="s">
        <v>1665</v>
      </c>
      <c r="G48" s="1229" t="str">
        <f>_xlfn.IFERROR(IF(f_year="","01.01."&amp;CURRENT_YEAR,"01.01."&amp;f_year),"01.01."&amp;CURRENT_YEAR)</f>
        <v>01.01.2025</v>
      </c>
      <c r="H48" s="1229" t="str">
        <f>_xlfn.IFERROR(IF(f_year="","31.12."&amp;CURRENT_YEAR,"31.12."&amp;f_year),"31.12."&amp;CURRENT_YEAR)</f>
        <v>31.12.2025</v>
      </c>
      <c r="I48" s="1855">
        <f>IF(f_year="",TRUE,FALSE)</f>
        <v>1</v>
      </c>
      <c r="J48" s="1858" t="s">
        <v>1666</v>
      </c>
      <c r="K48" s="1859"/>
      <c r="AX48" s="1233" t="s">
        <v>1667</v>
      </c>
      <c r="AZ48" s="1233" t="s">
        <v>1379</v>
      </c>
      <c r="BE48" s="1233">
        <v>2046</v>
      </c>
      <c r="BH48" s="1181" t="s">
        <v>1638</v>
      </c>
      <c r="BJ48" s="1330" t="s">
        <v>1043</v>
      </c>
      <c r="BL48" s="1330" t="s">
        <v>1043</v>
      </c>
      <c r="BN48" s="1181" t="s">
        <v>1668</v>
      </c>
    </row>
    <row customHeight="1" ht="11.25">
      <c r="A49" s="1187" t="s">
        <v>1669</v>
      </c>
      <c r="E49" s="520" t="s">
        <v>1670</v>
      </c>
      <c r="F49" s="1228" t="s">
        <v>1671</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1672</v>
      </c>
      <c r="AZ49" s="1233" t="s">
        <v>1395</v>
      </c>
      <c r="BE49" s="1233">
        <v>2047</v>
      </c>
      <c r="BH49" s="1181" t="s">
        <v>1059</v>
      </c>
      <c r="BJ49" s="1330" t="s">
        <v>1045</v>
      </c>
      <c r="BL49" s="1330" t="s">
        <v>1045</v>
      </c>
    </row>
    <row customHeight="1" ht="11.25">
      <c r="A50" s="1187" t="s">
        <v>1673</v>
      </c>
      <c r="E50" s="520" t="s">
        <v>1674</v>
      </c>
      <c r="F50" s="1228" t="s">
        <v>1029</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1675</v>
      </c>
      <c r="AZ50" s="1233" t="s">
        <v>1411</v>
      </c>
      <c r="BE50" s="1233">
        <v>2048</v>
      </c>
      <c r="BH50" s="1181" t="s">
        <v>1645</v>
      </c>
      <c r="BJ50" s="1330" t="s">
        <v>1047</v>
      </c>
      <c r="BL50" s="1330" t="s">
        <v>1047</v>
      </c>
    </row>
    <row customHeight="1" ht="11.25">
      <c r="A51" s="1187" t="s">
        <v>1676</v>
      </c>
      <c r="E51" s="520" t="s">
        <v>1677</v>
      </c>
      <c r="F51" s="1228" t="s">
        <v>1678</v>
      </c>
      <c r="G51" s="1229" t="str">
        <f>_xlfn.IFERROR(IF(TITLE_PERIOD_START="","01.01."&amp;CURRENT_YEAR,"01.01."&amp;YEAR(TITLE_PERIOD_START)),"01.01."&amp;CURRENT_YEAR)</f>
        <v>01.01.2024</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1679</v>
      </c>
      <c r="AZ51" s="1233" t="s">
        <v>1427</v>
      </c>
      <c r="BE51" s="1233">
        <v>2049</v>
      </c>
      <c r="BH51" s="1181" t="s">
        <v>1654</v>
      </c>
      <c r="BJ51" s="1330" t="s">
        <v>1680</v>
      </c>
      <c r="BL51" s="1330" t="s">
        <v>1680</v>
      </c>
    </row>
    <row customHeight="1" ht="11.25">
      <c r="A52" s="1187" t="s">
        <v>1681</v>
      </c>
      <c r="E52" s="520" t="s">
        <v>1682</v>
      </c>
      <c r="F52" s="1228" t="s">
        <v>1648</v>
      </c>
      <c r="G52" s="1229" t="str">
        <f>_xlfn.IFERROR(IF(TITLE_PERIOD_START="","01.01."&amp;CURRENT_YEAR,"01.01."&amp;YEAR(TITLE_PERIOD_START)),"01.01."&amp;CURRENT_YEAR)</f>
        <v>01.01.2024</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1683</v>
      </c>
      <c r="AZ52" s="1233" t="s">
        <v>1225</v>
      </c>
      <c r="BE52" s="1233">
        <v>2050</v>
      </c>
      <c r="BH52" s="1181" t="s">
        <v>1658</v>
      </c>
      <c r="BJ52" s="1330" t="s">
        <v>1058</v>
      </c>
      <c r="BL52" s="1330" t="s">
        <v>1058</v>
      </c>
    </row>
    <row customHeight="1" ht="11.25">
      <c r="A53" s="1187" t="s">
        <v>1684</v>
      </c>
      <c r="E53" s="520" t="s">
        <v>1685</v>
      </c>
      <c r="F53" s="1228" t="s">
        <v>1685</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1686</v>
      </c>
      <c r="K53" s="1859"/>
      <c r="AX53" s="1233" t="s">
        <v>1687</v>
      </c>
      <c r="BE53" s="1233">
        <v>2051</v>
      </c>
      <c r="BH53" s="1181" t="s">
        <v>1662</v>
      </c>
      <c r="BJ53" s="1330" t="s">
        <v>1634</v>
      </c>
      <c r="BL53" s="1330" t="s">
        <v>1634</v>
      </c>
    </row>
    <row customHeight="1" ht="11.25">
      <c r="A54" s="1187" t="s">
        <v>1688</v>
      </c>
      <c r="AX54" s="1233" t="s">
        <v>1689</v>
      </c>
      <c r="AZ54" s="1180" t="s">
        <v>1690</v>
      </c>
      <c r="BE54" s="1233">
        <v>2052</v>
      </c>
      <c r="BH54" s="1181" t="s">
        <v>1668</v>
      </c>
      <c r="BJ54" s="1330" t="s">
        <v>1638</v>
      </c>
      <c r="BL54" s="1330" t="s">
        <v>1638</v>
      </c>
    </row>
    <row customHeight="1" ht="11.25">
      <c r="A55" s="1187" t="s">
        <v>1691</v>
      </c>
      <c r="AX55" s="1233" t="s">
        <v>1692</v>
      </c>
      <c r="AZ55" s="1233" t="s">
        <v>1227</v>
      </c>
      <c r="BE55" s="1233">
        <v>2053</v>
      </c>
      <c r="BH55" s="1183" t="s">
        <v>28</v>
      </c>
      <c r="BJ55" s="1330" t="s">
        <v>1059</v>
      </c>
      <c r="BL55" s="1330" t="s">
        <v>1059</v>
      </c>
    </row>
    <row customHeight="1" ht="11.25">
      <c r="A56" s="1187" t="s">
        <v>1693</v>
      </c>
      <c r="D56" s="1231" t="s">
        <v>1694</v>
      </c>
      <c r="E56" s="1208" t="s">
        <v>118</v>
      </c>
      <c r="F56" s="1187" t="s">
        <v>1695</v>
      </c>
      <c r="AX56" s="1233" t="s">
        <v>1696</v>
      </c>
      <c r="AZ56" s="1233" t="s">
        <v>1254</v>
      </c>
      <c r="BE56" s="1233">
        <v>2054</v>
      </c>
      <c r="BH56" s="1183" t="s">
        <v>28</v>
      </c>
      <c r="BJ56" s="1330" t="s">
        <v>1645</v>
      </c>
      <c r="BL56" s="1330" t="s">
        <v>1645</v>
      </c>
    </row>
    <row customHeight="1" ht="11.25">
      <c r="A57" s="1187" t="s">
        <v>1697</v>
      </c>
      <c r="D57" s="1231" t="s">
        <v>1698</v>
      </c>
      <c r="E57" s="1208" t="s">
        <v>118</v>
      </c>
      <c r="F57" s="1187" t="s">
        <v>1695</v>
      </c>
      <c r="AX57" s="1233" t="s">
        <v>1699</v>
      </c>
      <c r="AZ57" s="1233" t="s">
        <v>1289</v>
      </c>
      <c r="BE57" s="1233">
        <v>2055</v>
      </c>
      <c r="BJ57" s="1330" t="s">
        <v>1654</v>
      </c>
      <c r="BL57" s="1330" t="s">
        <v>1654</v>
      </c>
    </row>
    <row customHeight="1" ht="11.25">
      <c r="A58" s="1187" t="s">
        <v>1700</v>
      </c>
      <c r="D58" s="1231" t="s">
        <v>1701</v>
      </c>
      <c r="E58" s="1208" t="s">
        <v>118</v>
      </c>
      <c r="F58" s="1187" t="s">
        <v>1695</v>
      </c>
      <c r="AX58" s="1233" t="s">
        <v>1702</v>
      </c>
      <c r="BE58" s="1233">
        <v>2056</v>
      </c>
      <c r="BJ58" s="1330" t="s">
        <v>1658</v>
      </c>
      <c r="BL58" s="1330" t="s">
        <v>1658</v>
      </c>
    </row>
    <row customHeight="1" ht="11.25">
      <c r="A59" s="1187" t="s">
        <v>1703</v>
      </c>
      <c r="D59" s="1231" t="s">
        <v>138</v>
      </c>
      <c r="E59" s="1208" t="s">
        <v>1590</v>
      </c>
      <c r="F59" s="1187" t="s">
        <v>1704</v>
      </c>
      <c r="AX59" s="1233" t="s">
        <v>1705</v>
      </c>
      <c r="AZ59" s="1180" t="s">
        <v>1706</v>
      </c>
      <c r="BE59" s="1233">
        <v>2057</v>
      </c>
      <c r="BJ59" s="1330" t="s">
        <v>1662</v>
      </c>
      <c r="BL59" s="1330" t="s">
        <v>1662</v>
      </c>
    </row>
    <row customHeight="1" ht="11.25">
      <c r="A60" s="1187" t="s">
        <v>1707</v>
      </c>
      <c r="D60" s="1231" t="s">
        <v>1708</v>
      </c>
      <c r="E60" s="1208" t="s">
        <v>1590</v>
      </c>
      <c r="F60" s="1187" t="s">
        <v>1704</v>
      </c>
      <c r="AX60" s="1233" t="s">
        <v>1709</v>
      </c>
      <c r="AZ60" s="1233" t="s">
        <v>1228</v>
      </c>
      <c r="BE60" s="1233">
        <v>2058</v>
      </c>
      <c r="BJ60" s="1330" t="s">
        <v>1668</v>
      </c>
      <c r="BL60" s="1330" t="s">
        <v>1668</v>
      </c>
    </row>
    <row customHeight="1" ht="11.25">
      <c r="A61" s="1187" t="s">
        <v>1710</v>
      </c>
      <c r="D61" s="1231" t="s">
        <v>1711</v>
      </c>
      <c r="E61" s="1208" t="s">
        <v>1590</v>
      </c>
      <c r="F61" s="1187" t="s">
        <v>1704</v>
      </c>
      <c r="AX61" s="1233" t="s">
        <v>1712</v>
      </c>
      <c r="AZ61" s="1233" t="s">
        <v>1255</v>
      </c>
      <c r="BE61" s="1233">
        <v>2059</v>
      </c>
      <c r="BL61" s="1330" t="s">
        <v>1051</v>
      </c>
    </row>
    <row customHeight="1" ht="11.25">
      <c r="A62" s="1187" t="s">
        <v>1713</v>
      </c>
      <c r="D62" s="1231" t="s">
        <v>137</v>
      </c>
      <c r="E62" s="1208">
        <v>30</v>
      </c>
      <c r="F62" s="1187" t="s">
        <v>1704</v>
      </c>
      <c r="AZ62" s="1233" t="s">
        <v>1290</v>
      </c>
      <c r="BE62" s="1233">
        <v>2060</v>
      </c>
      <c r="BL62" s="1330" t="s">
        <v>1053</v>
      </c>
    </row>
    <row customHeight="1" ht="11.25">
      <c r="A63" s="1187" t="s">
        <v>1714</v>
      </c>
      <c r="D63" s="1231" t="s">
        <v>1715</v>
      </c>
      <c r="E63" s="1208">
        <v>30</v>
      </c>
      <c r="F63" s="1187" t="s">
        <v>1704</v>
      </c>
      <c r="AZ63" s="1233" t="s">
        <v>1321</v>
      </c>
      <c r="BE63" s="1233">
        <v>2061</v>
      </c>
    </row>
    <row customHeight="1" ht="11.25">
      <c r="A64" s="1187" t="s">
        <v>16</v>
      </c>
      <c r="D64" s="1231" t="s">
        <v>1716</v>
      </c>
      <c r="E64" s="1208">
        <v>30</v>
      </c>
      <c r="F64" s="1187" t="s">
        <v>1704</v>
      </c>
      <c r="AZ64" s="1233" t="s">
        <v>1344</v>
      </c>
      <c r="BE64" s="1233">
        <v>2062</v>
      </c>
    </row>
    <row customHeight="1" ht="11.25">
      <c r="A65" s="1187" t="s">
        <v>1717</v>
      </c>
      <c r="D65" s="1187"/>
      <c r="BE65" s="1233">
        <v>2063</v>
      </c>
    </row>
    <row customHeight="1" ht="11.25">
      <c r="A66" s="1187" t="s">
        <v>1718</v>
      </c>
      <c r="AZ66" s="1180" t="s">
        <v>1719</v>
      </c>
      <c r="BE66" s="1233">
        <v>2064</v>
      </c>
    </row>
    <row customHeight="1" ht="11.25">
      <c r="A67" s="1187" t="s">
        <v>1720</v>
      </c>
      <c r="AZ67" s="1233" t="s">
        <v>1229</v>
      </c>
      <c r="BE67" s="1233">
        <v>2065</v>
      </c>
    </row>
    <row customHeight="1" ht="11.25">
      <c r="A68" s="1187" t="s">
        <v>1721</v>
      </c>
      <c r="AZ68" s="1233" t="s">
        <v>1256</v>
      </c>
      <c r="BE68" s="1233">
        <v>2066</v>
      </c>
      <c r="BH68" s="1180" t="s">
        <v>1722</v>
      </c>
      <c r="BJ68" s="1180" t="s">
        <v>1723</v>
      </c>
      <c r="BL68" s="1180" t="s">
        <v>1724</v>
      </c>
      <c r="BN68" s="1180" t="s">
        <v>1725</v>
      </c>
    </row>
    <row customHeight="1" ht="11.25">
      <c r="A69" s="1187" t="s">
        <v>1726</v>
      </c>
      <c r="AZ69" s="1233" t="s">
        <v>1291</v>
      </c>
      <c r="BE69" s="1233">
        <v>2067</v>
      </c>
      <c r="BH69" s="1181" t="s">
        <v>1727</v>
      </c>
      <c r="BI69" s="1230" t="s">
        <v>117</v>
      </c>
      <c r="BJ69" s="1181" t="s">
        <v>1728</v>
      </c>
      <c r="BK69" s="1230" t="s">
        <v>117</v>
      </c>
      <c r="BL69" s="1181" t="s">
        <v>1729</v>
      </c>
      <c r="BM69" s="1183" t="s">
        <v>117</v>
      </c>
      <c r="BN69" s="1181" t="s">
        <v>1730</v>
      </c>
    </row>
    <row customHeight="1" ht="11.25">
      <c r="A70" s="1187" t="s">
        <v>1731</v>
      </c>
      <c r="AZ70" s="1233" t="s">
        <v>1322</v>
      </c>
      <c r="BE70" s="1233">
        <v>2068</v>
      </c>
      <c r="BH70" s="1181" t="s">
        <v>1732</v>
      </c>
      <c r="BJ70" s="1181" t="s">
        <v>1733</v>
      </c>
      <c r="BL70" s="1181" t="s">
        <v>1734</v>
      </c>
      <c r="BN70" s="1181" t="s">
        <v>1735</v>
      </c>
    </row>
    <row customHeight="1" ht="11.25">
      <c r="A71" s="1187" t="s">
        <v>1736</v>
      </c>
      <c r="AZ71" s="1233" t="s">
        <v>1324</v>
      </c>
      <c r="BE71" s="1233">
        <v>2069</v>
      </c>
      <c r="BH71" s="1181" t="s">
        <v>1737</v>
      </c>
      <c r="BI71" s="1230" t="s">
        <v>92</v>
      </c>
      <c r="BJ71" s="1181" t="s">
        <v>1738</v>
      </c>
      <c r="BK71" s="1230" t="s">
        <v>92</v>
      </c>
      <c r="BL71" s="1181" t="s">
        <v>1739</v>
      </c>
      <c r="BM71" s="1183" t="s">
        <v>92</v>
      </c>
      <c r="BN71" s="1181" t="s">
        <v>1740</v>
      </c>
    </row>
    <row customHeight="1" ht="11.25">
      <c r="A72" s="1187" t="s">
        <v>1741</v>
      </c>
      <c r="AZ72" s="1233" t="s">
        <v>19</v>
      </c>
      <c r="BE72" s="1233">
        <v>2070</v>
      </c>
      <c r="BH72" s="1181" t="s">
        <v>1742</v>
      </c>
      <c r="BJ72" s="1181" t="s">
        <v>1742</v>
      </c>
      <c r="BL72" s="1181" t="s">
        <v>1742</v>
      </c>
      <c r="BN72" s="1181" t="s">
        <v>1743</v>
      </c>
    </row>
    <row customHeight="1" ht="11.25">
      <c r="A73" s="1187" t="s">
        <v>1744</v>
      </c>
      <c r="BH73" s="1181" t="s">
        <v>1745</v>
      </c>
      <c r="BI73" s="1230" t="s">
        <v>118</v>
      </c>
      <c r="BJ73" s="1181" t="s">
        <v>1746</v>
      </c>
      <c r="BK73" s="1230" t="s">
        <v>118</v>
      </c>
      <c r="BL73" s="1181" t="s">
        <v>1747</v>
      </c>
      <c r="BM73" s="1183" t="s">
        <v>118</v>
      </c>
      <c r="BN73" s="1181" t="s">
        <v>1748</v>
      </c>
    </row>
    <row customHeight="1" ht="11.25">
      <c r="A74" s="1187" t="s">
        <v>1749</v>
      </c>
      <c r="BH74" s="1181" t="s">
        <v>1750</v>
      </c>
      <c r="BJ74" s="1181" t="s">
        <v>1751</v>
      </c>
      <c r="BL74" s="1181" t="s">
        <v>1752</v>
      </c>
      <c r="BN74" s="1181" t="s">
        <v>1753</v>
      </c>
    </row>
    <row customHeight="1" ht="11.25">
      <c r="A75" s="1187" t="s">
        <v>1754</v>
      </c>
      <c r="AZ75" s="1180" t="s">
        <v>1755</v>
      </c>
      <c r="BH75" s="1181" t="s">
        <v>1756</v>
      </c>
      <c r="BJ75" s="1181" t="s">
        <v>1756</v>
      </c>
      <c r="BL75" s="1181" t="s">
        <v>1756</v>
      </c>
    </row>
    <row customHeight="1" ht="11.25">
      <c r="A76" s="1187" t="s">
        <v>1757</v>
      </c>
      <c r="AZ76" s="1233" t="s">
        <v>1238</v>
      </c>
      <c r="BH76" s="1181" t="s">
        <v>1758</v>
      </c>
      <c r="BJ76" s="1181" t="s">
        <v>1759</v>
      </c>
      <c r="BL76" s="1181" t="s">
        <v>1760</v>
      </c>
    </row>
    <row customHeight="1" ht="11.25">
      <c r="A77" s="1187" t="s">
        <v>1761</v>
      </c>
      <c r="AZ77" s="1233" t="s">
        <v>1266</v>
      </c>
    </row>
    <row customHeight="1" ht="11.25">
      <c r="A78" s="1187" t="s">
        <v>1762</v>
      </c>
      <c r="AZ78" s="1233" t="s">
        <v>1298</v>
      </c>
    </row>
    <row customHeight="1" ht="11.25">
      <c r="A79" s="1187" t="s">
        <v>1763</v>
      </c>
      <c r="AZ79" s="1233" t="s">
        <v>1328</v>
      </c>
      <c r="BH79" s="1180" t="s">
        <v>1764</v>
      </c>
      <c r="BJ79" s="1180" t="s">
        <v>1765</v>
      </c>
      <c r="BL79" s="1180" t="s">
        <v>1766</v>
      </c>
    </row>
    <row customHeight="1" ht="11.25">
      <c r="A80" s="1187" t="s">
        <v>1767</v>
      </c>
      <c r="AZ80" s="1233" t="s">
        <v>1349</v>
      </c>
      <c r="BH80" s="1181" t="s">
        <v>1768</v>
      </c>
      <c r="BJ80" s="1181" t="s">
        <v>1769</v>
      </c>
      <c r="BL80" s="1181" t="s">
        <v>1770</v>
      </c>
    </row>
    <row customHeight="1" ht="11.25">
      <c r="A81" s="1187" t="s">
        <v>1771</v>
      </c>
      <c r="AZ81" s="1233" t="s">
        <v>1366</v>
      </c>
      <c r="BH81" s="1181" t="s">
        <v>1772</v>
      </c>
      <c r="BJ81" s="1181" t="s">
        <v>1773</v>
      </c>
      <c r="BL81" s="1181" t="s">
        <v>1774</v>
      </c>
    </row>
    <row customHeight="1" ht="11.25">
      <c r="A82" s="1187" t="s">
        <v>1775</v>
      </c>
      <c r="AZ82" s="1233" t="s">
        <v>1381</v>
      </c>
      <c r="BH82" s="1181" t="s">
        <v>1776</v>
      </c>
      <c r="BJ82" s="1181" t="s">
        <v>1777</v>
      </c>
      <c r="BL82" s="1181" t="s">
        <v>1778</v>
      </c>
    </row>
    <row customHeight="1" ht="11.25">
      <c r="A83" s="1187" t="s">
        <v>1779</v>
      </c>
      <c r="BH83" s="1181" t="s">
        <v>1780</v>
      </c>
      <c r="BJ83" s="1181" t="s">
        <v>1781</v>
      </c>
      <c r="BL83" s="1181" t="s">
        <v>1782</v>
      </c>
    </row>
    <row customHeight="1" ht="11.25">
      <c r="A84" s="1187" t="s">
        <v>1783</v>
      </c>
      <c r="AZ84" s="1180" t="s">
        <v>1784</v>
      </c>
    </row>
    <row customHeight="1" ht="11.25">
      <c r="A85" s="1983" t="s">
        <v>1785</v>
      </c>
      <c r="AZ85" s="1233" t="s">
        <v>1786</v>
      </c>
    </row>
    <row customHeight="1" ht="11.25">
      <c r="A86" s="1187" t="s">
        <v>1787</v>
      </c>
      <c r="AZ86" s="1233" t="s">
        <v>1788</v>
      </c>
      <c r="BH86" s="1180" t="s">
        <v>1789</v>
      </c>
      <c r="BJ86" s="1180" t="s">
        <v>1790</v>
      </c>
      <c r="BL86" s="1180" t="s">
        <v>1791</v>
      </c>
    </row>
    <row customHeight="1" ht="11.25">
      <c r="A87" s="1187" t="s">
        <v>1792</v>
      </c>
      <c r="AZ87" s="1233" t="s">
        <v>1793</v>
      </c>
      <c r="BH87" s="1181" t="s">
        <v>1794</v>
      </c>
      <c r="BJ87" s="1181" t="s">
        <v>1795</v>
      </c>
      <c r="BL87" s="1181" t="s">
        <v>1796</v>
      </c>
    </row>
    <row customHeight="1" ht="11.25">
      <c r="A88" s="1187" t="s">
        <v>1797</v>
      </c>
      <c r="AZ88" s="1719"/>
      <c r="BH88" s="1181" t="s">
        <v>1798</v>
      </c>
      <c r="BJ88" s="1181" t="s">
        <v>1799</v>
      </c>
      <c r="BL88" s="1181" t="s">
        <v>1800</v>
      </c>
    </row>
    <row customHeight="1" ht="11.25">
      <c r="A89" s="1187" t="s">
        <v>1801</v>
      </c>
      <c r="AZ89" s="1180" t="s">
        <v>1802</v>
      </c>
    </row>
    <row customHeight="1" ht="11.25">
      <c r="A90" s="1187" t="s">
        <v>1803</v>
      </c>
      <c r="AZ90" s="1233" t="s">
        <v>1029</v>
      </c>
    </row>
    <row customHeight="1" ht="11.25">
      <c r="A91" s="1187" t="s">
        <v>1804</v>
      </c>
      <c r="AZ91" s="1233" t="s">
        <v>1065</v>
      </c>
      <c r="BH91" s="1180" t="s">
        <v>1805</v>
      </c>
      <c r="BJ91" s="1180" t="s">
        <v>1806</v>
      </c>
      <c r="BL91" s="1180" t="s">
        <v>1807</v>
      </c>
    </row>
    <row customHeight="1" ht="11.25">
      <c r="AZ92" s="1233" t="s">
        <v>1808</v>
      </c>
      <c r="BH92" s="1181" t="s">
        <v>1809</v>
      </c>
      <c r="BJ92" s="1181" t="s">
        <v>1810</v>
      </c>
      <c r="BL92" s="1181" t="s">
        <v>1811</v>
      </c>
    </row>
    <row customHeight="1" ht="11.25">
      <c r="AZ93" s="1233" t="s">
        <v>1812</v>
      </c>
      <c r="BH93" s="1181" t="s">
        <v>1813</v>
      </c>
      <c r="BJ93" s="1181" t="s">
        <v>1814</v>
      </c>
      <c r="BL93" s="1181" t="s">
        <v>1815</v>
      </c>
    </row>
    <row customHeight="1" ht="11.25">
      <c r="AZ94" s="1233" t="s">
        <v>1816</v>
      </c>
    </row>
    <row r="96" customHeight="1" ht="11.25">
      <c r="AZ96" s="1180" t="s">
        <v>1817</v>
      </c>
      <c r="BH96" s="1180" t="s">
        <v>1818</v>
      </c>
      <c r="BJ96" s="1180" t="s">
        <v>1819</v>
      </c>
      <c r="BL96" s="1180" t="s">
        <v>1820</v>
      </c>
      <c r="BN96" s="1180" t="s">
        <v>1821</v>
      </c>
    </row>
    <row customHeight="1" ht="11.25">
      <c r="AZ97" s="2014" t="s">
        <v>1822</v>
      </c>
      <c r="BA97" s="2015" t="s">
        <v>1823</v>
      </c>
      <c r="BH97" s="1181" t="s">
        <v>1824</v>
      </c>
      <c r="BJ97" s="1181" t="s">
        <v>1825</v>
      </c>
      <c r="BL97" s="1181" t="s">
        <v>1826</v>
      </c>
      <c r="BN97" s="1181" t="s">
        <v>1827</v>
      </c>
    </row>
    <row customHeight="1" ht="11.25">
      <c r="AZ98" s="2014" t="s">
        <v>1828</v>
      </c>
      <c r="BA98" s="2015" t="s">
        <v>1829</v>
      </c>
      <c r="BH98" s="1181" t="s">
        <v>1830</v>
      </c>
      <c r="BJ98" s="1181" t="s">
        <v>1831</v>
      </c>
      <c r="BL98" s="1181" t="s">
        <v>1832</v>
      </c>
      <c r="BN98" s="1181" t="s">
        <v>1833</v>
      </c>
    </row>
    <row customHeight="1" ht="22.5">
      <c r="AZ99" s="2014" t="s">
        <v>1834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1835</v>
      </c>
      <c r="BJ99" s="1181" t="s">
        <v>1836</v>
      </c>
      <c r="BL99" s="1181" t="s">
        <v>1837</v>
      </c>
      <c r="BN99" s="1181" t="s">
        <v>1838</v>
      </c>
    </row>
    <row customHeight="1" ht="22.5">
      <c r="AZ100" s="2014" t="s">
        <v>1839</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1427</v>
      </c>
      <c r="BL100" s="1181" t="s">
        <v>1427</v>
      </c>
      <c r="BN100" s="1181" t="s">
        <v>1840</v>
      </c>
    </row>
    <row customHeight="1" ht="22.5">
      <c r="AZ101" s="2014" t="s">
        <v>1841</v>
      </c>
      <c r="BA101" s="2015" t="s">
        <v>1842</v>
      </c>
      <c r="BN101" s="1181" t="s">
        <v>1843</v>
      </c>
    </row>
    <row customHeight="1" ht="22.5">
      <c r="AZ102" s="2014" t="s">
        <v>1844</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1845</v>
      </c>
    </row>
    <row customHeight="1" ht="11.25">
      <c r="AZ103" s="2014" t="s">
        <v>1846</v>
      </c>
      <c r="BA103" s="2015" t="s">
        <v>1847</v>
      </c>
      <c r="BN103" s="1181" t="s">
        <v>1848</v>
      </c>
    </row>
    <row customHeight="1" ht="11.25">
      <c r="BN104" s="1181" t="s">
        <v>1849</v>
      </c>
    </row>
    <row customHeight="1" ht="11.25">
      <c r="AZ105" s="1805" t="s">
        <v>1850</v>
      </c>
    </row>
    <row customHeight="1" ht="11.25">
      <c r="AZ106" s="1233" t="s">
        <v>1851</v>
      </c>
    </row>
    <row customHeight="1" ht="11.25">
      <c r="AZ107" s="1233" t="s">
        <v>1852</v>
      </c>
      <c r="BH107" s="1180" t="s">
        <v>1853</v>
      </c>
      <c r="BJ107" s="1180" t="s">
        <v>1854</v>
      </c>
      <c r="BL107" s="1180" t="s">
        <v>1855</v>
      </c>
      <c r="BN107" s="1180" t="s">
        <v>1856</v>
      </c>
    </row>
    <row customHeight="1" ht="11.25">
      <c r="AZ108" s="1233" t="s">
        <v>582</v>
      </c>
      <c r="BH108" s="1181" t="s">
        <v>1857</v>
      </c>
      <c r="BJ108" s="1181" t="s">
        <v>1858</v>
      </c>
      <c r="BL108" s="1181" t="s">
        <v>1513</v>
      </c>
      <c r="BN108" s="1181" t="s">
        <v>1859</v>
      </c>
    </row>
    <row customHeight="1" ht="11.25">
      <c r="BH109" s="1181" t="s">
        <v>1860</v>
      </c>
    </row>
    <row customHeight="1" ht="11.25">
      <c r="AZ110" s="1805" t="s">
        <v>1861</v>
      </c>
      <c r="BH110" s="1181" t="s">
        <v>1860</v>
      </c>
    </row>
    <row customHeight="1" ht="11.25">
      <c r="AZ111" s="2014" t="s">
        <v>1822</v>
      </c>
      <c r="BA111" s="2015" t="s">
        <v>1823</v>
      </c>
    </row>
    <row customHeight="1" ht="11.25">
      <c r="AZ112" s="2014" t="s">
        <v>1828</v>
      </c>
      <c r="BA112" s="2015" t="s">
        <v>1829</v>
      </c>
    </row>
    <row customHeight="1" ht="22.5">
      <c r="AZ113" s="2014" t="s">
        <v>1834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1839</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1862</v>
      </c>
    </row>
    <row customHeight="1" ht="22.5">
      <c r="AZ115" s="2014" t="s">
        <v>1844</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1225</v>
      </c>
    </row>
    <row customHeight="1" ht="11.25">
      <c r="AZ116" s="2014" t="s">
        <v>1846</v>
      </c>
      <c r="BA116" s="2015" t="s">
        <v>1847</v>
      </c>
      <c r="BH116" s="1181" t="s">
        <v>1252</v>
      </c>
    </row>
    <row customHeight="1" ht="11.25">
      <c r="BH117" s="1181" t="s">
        <v>1287</v>
      </c>
    </row>
    <row customHeight="1" ht="11.25">
      <c r="BH118" s="1181"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7AADB-76BC-226C-87E1-291BC4DF0ACC}" mc:Ignorable="x14ac xr xr2 xr3">
  <dimension ref="A1:J25"/>
  <sheetViews>
    <sheetView topLeftCell="A1" showGridLines="0" zoomScale="90" workbookViewId="0">
      <selection activeCell="A1" sqref="A1"/>
    </sheetView>
  </sheetViews>
  <sheetFormatPr defaultColWidth="9.140625" customHeight="1" defaultRowHeight="11.25"/>
  <cols>
    <col min="1" max="2" style="6342" width="15.00390625" hidden="1" customWidth="1"/>
    <col min="3" max="3" style="6386" width="3.00390625" customWidth="1"/>
    <col min="4" max="4" style="6387" width="6.00390625" customWidth="1"/>
    <col min="5" max="5" style="6386" width="52.00390625" customWidth="1"/>
    <col min="6" max="6" style="6386" width="48.00390625" customWidth="1"/>
    <col min="7" max="7" style="6386" width="93.00390625" customWidth="1"/>
    <col min="8" max="8" style="6386" width="8.00390625" customWidth="1"/>
    <col min="9" max="9" style="6386" width="64.00390625" customWidth="1"/>
    <col min="10" max="10" style="6386" width="9.140625" hidden="1"/>
  </cols>
  <sheetData>
    <row customHeight="1" ht="11.25" hidden="1">
      <c r="A1" s="614" t="s">
        <v>309</v>
      </c>
      <c r="J1" s="568" t="s">
        <v>14</v>
      </c>
    </row>
    <row customHeight="1" ht="22.5" hidden="1">
      <c r="A2" s="615"/>
      <c r="B2" s="615"/>
      <c r="C2" s="1843" t="s">
        <v>106</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Республика Северная Осетия-Алания</v>
      </c>
      <c r="E6" s="2289"/>
      <c r="F6" s="2289"/>
      <c r="I6" s="828"/>
      <c r="J6" s="568">
        <v>17</v>
      </c>
    </row>
    <row s="6300"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310</v>
      </c>
      <c r="E9" s="2318"/>
      <c r="F9" s="2318"/>
      <c r="G9" s="2321" t="s">
        <v>311</v>
      </c>
      <c r="J9" s="568">
        <v>11</v>
      </c>
    </row>
    <row customHeight="1" ht="11.549999999999999">
      <c r="A10" s="615"/>
      <c r="B10" s="615"/>
      <c r="C10" s="570"/>
      <c r="D10" s="1587" t="s">
        <v>90</v>
      </c>
      <c r="E10" s="1589" t="s">
        <v>312</v>
      </c>
      <c r="F10" s="1589" t="s">
        <v>313</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1863</v>
      </c>
      <c r="F13" s="1634" t="s">
        <v>316</v>
      </c>
      <c r="G13" s="587"/>
      <c r="H13" s="1646"/>
      <c r="J13" s="568">
        <v>19</v>
      </c>
    </row>
    <row customHeight="1" ht="19.95">
      <c r="A14" s="615"/>
      <c r="B14" s="615"/>
      <c r="C14" s="570"/>
      <c r="D14" s="1636" t="s">
        <v>719</v>
      </c>
      <c r="E14" s="1637" t="s">
        <v>1864</v>
      </c>
      <c r="F14" s="1639"/>
      <c r="G14" s="1638" t="s">
        <v>1865</v>
      </c>
      <c r="H14" s="1646"/>
      <c r="J14" s="568">
        <v>19</v>
      </c>
    </row>
    <row customHeight="1" ht="19.95">
      <c r="A15" s="615"/>
      <c r="B15" s="615"/>
      <c r="C15" s="570"/>
      <c r="D15" s="1636" t="s">
        <v>317</v>
      </c>
      <c r="E15" s="1637" t="s">
        <v>1866</v>
      </c>
      <c r="F15" s="1639"/>
      <c r="G15" s="1638" t="s">
        <v>1867</v>
      </c>
      <c r="H15" s="1646"/>
      <c r="J15" s="568">
        <v>19</v>
      </c>
    </row>
    <row customHeight="1" ht="24">
      <c r="A16" s="615"/>
      <c r="B16" s="615"/>
      <c r="C16" s="570"/>
      <c r="D16" s="1636" t="s">
        <v>320</v>
      </c>
      <c r="E16" s="1635" t="s">
        <v>1868</v>
      </c>
      <c r="F16" s="1644"/>
      <c r="G16" s="587" t="s">
        <v>1869</v>
      </c>
      <c r="H16" s="1646"/>
      <c r="J16" s="568">
        <v>23</v>
      </c>
    </row>
    <row customHeight="1" ht="48.29999999999999">
      <c r="A17" s="615"/>
      <c r="B17" s="615"/>
      <c r="C17" s="570"/>
      <c r="D17" s="1633">
        <v>3</v>
      </c>
      <c r="E17" s="1640" t="s">
        <v>1870</v>
      </c>
      <c r="F17" s="1639"/>
      <c r="G17" s="587" t="s">
        <v>1871</v>
      </c>
      <c r="H17" s="1646"/>
      <c r="J17" s="568">
        <v>46</v>
      </c>
    </row>
    <row customHeight="1" ht="48.29999999999999">
      <c r="A18" s="1588">
        <v>1</v>
      </c>
      <c r="B18" s="615"/>
      <c r="C18" s="1590"/>
      <c r="D18" s="1633" t="s">
        <v>93</v>
      </c>
      <c r="E18" s="1640" t="s">
        <v>1872</v>
      </c>
      <c r="F18" s="1639"/>
      <c r="G18" s="587" t="s">
        <v>1871</v>
      </c>
      <c r="H18" s="1646"/>
      <c r="I18" s="965"/>
      <c r="J18" s="568">
        <v>46</v>
      </c>
    </row>
    <row customHeight="1" ht="23.25">
      <c r="A19" s="615"/>
      <c r="B19" s="615"/>
      <c r="C19" s="570"/>
      <c r="D19" s="1633" t="s">
        <v>118</v>
      </c>
      <c r="E19" s="1640" t="s">
        <v>1873</v>
      </c>
      <c r="F19" s="1634" t="s">
        <v>316</v>
      </c>
      <c r="G19" s="2584" t="s">
        <v>1874</v>
      </c>
      <c r="H19" s="588"/>
      <c r="J19" s="568">
        <v>22</v>
      </c>
    </row>
    <row s="8116" customFormat="1" customHeight="1" ht="5.25" hidden="1">
      <c r="A20" s="615"/>
      <c r="B20" s="615"/>
      <c r="C20" s="1642"/>
      <c r="D20" s="1641" t="s">
        <v>1126</v>
      </c>
      <c r="E20" s="1127"/>
      <c r="F20" s="1126"/>
      <c r="G20" s="2585"/>
      <c r="J20" s="1643">
        <v>0</v>
      </c>
    </row>
    <row customHeight="1" ht="15.75">
      <c r="A21" s="615"/>
      <c r="B21" s="615"/>
      <c r="C21" s="570"/>
      <c r="D21" s="580"/>
      <c r="E21" s="528" t="s">
        <v>349</v>
      </c>
      <c r="F21" s="582"/>
      <c r="G21" s="2586"/>
      <c r="H21" s="1646"/>
      <c r="J21" s="568">
        <v>15</v>
      </c>
    </row>
    <row s="6342" customFormat="1" customHeight="1" ht="26.25">
      <c r="A22" s="615"/>
      <c r="B22" s="615"/>
      <c r="C22" s="615"/>
      <c r="D22" s="1633" t="s">
        <v>94</v>
      </c>
      <c r="E22" s="587" t="s">
        <v>1875</v>
      </c>
      <c r="F22" s="1639"/>
      <c r="G22" s="587" t="s">
        <v>1876</v>
      </c>
      <c r="H22" s="1645"/>
      <c r="J22" s="614">
        <v>25</v>
      </c>
    </row>
    <row s="6342" customFormat="1" customHeight="1" ht="19.95">
      <c r="A23" s="615"/>
      <c r="B23" s="615"/>
      <c r="C23" s="615"/>
      <c r="D23" s="1633" t="s">
        <v>95</v>
      </c>
      <c r="E23" s="1640" t="s">
        <v>1877</v>
      </c>
      <c r="F23" s="1644"/>
      <c r="G23" s="587" t="s">
        <v>1878</v>
      </c>
      <c r="H23" s="1645"/>
      <c r="J23" s="614">
        <v>19</v>
      </c>
    </row>
    <row s="6342" customFormat="1" customHeight="1" ht="144" hidden="1">
      <c r="A24" s="615"/>
      <c r="B24" s="615"/>
      <c r="C24" s="615"/>
      <c r="D24" s="1633" t="s">
        <v>119</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C1AE8-513C-27B7-E1DB-41D6ADCB6BAC}" mc:Ignorable="x14ac xr xr2 xr3">
  <dimension ref="A1:IU24"/>
  <sheetViews>
    <sheetView topLeftCell="A1" showGridLines="0" zoomScale="90" workbookViewId="0">
      <selection activeCell="A1" sqref="A1"/>
    </sheetView>
  </sheetViews>
  <sheetFormatPr defaultColWidth="9.140625" customHeight="1" defaultRowHeight="14.25"/>
  <cols>
    <col min="1" max="1" style="5772" width="9.140625" hidden="1"/>
    <col min="2" max="2" style="5851" width="9.140625" hidden="1"/>
    <col min="3" max="3" style="5772" width="3.7109375" hidden="1" customWidth="1"/>
    <col min="4" max="4" style="5949" width="3.00390625" customWidth="1"/>
    <col min="5" max="5" style="5772" width="6.00390625" customWidth="1"/>
    <col min="6" max="6" style="5772" width="46.00390625" customWidth="1"/>
    <col min="7" max="8" style="5772" width="16.00390625" customWidth="1"/>
    <col min="9" max="9" style="5772" width="35.00390625" customWidth="1"/>
    <col min="10" max="10" style="5772" width="89.00390625" customWidth="1"/>
    <col min="11" max="11" style="5950" width="3.00390625" customWidth="1"/>
    <col min="12" max="14" style="5950" width="8.00390625" customWidth="1"/>
    <col min="15" max="15" style="5950" width="25.00390625" customWidth="1"/>
    <col min="16" max="16" style="5950" width="14.00390625" customWidth="1"/>
    <col min="17" max="20" style="5951" width="8.00390625" customWidth="1"/>
    <col min="21" max="254" style="5772" width="8.00390625" customWidth="1"/>
    <col min="255" max="255" style="5772" width="9.140625" hidden="1"/>
  </cols>
  <sheetData>
    <row customHeight="1" ht="22.5" hidden="1">
      <c r="F1" s="1744" t="s">
        <v>1879</v>
      </c>
      <c r="G1" s="1744" t="s">
        <v>51</v>
      </c>
      <c r="H1" s="1744" t="s">
        <v>53</v>
      </c>
      <c r="IU1" s="1268" t="s">
        <v>14</v>
      </c>
    </row>
    <row s="5912" customFormat="1" customHeight="1" ht="22.5" hidden="1">
      <c r="A2" s="944"/>
      <c r="B2" s="1273">
        <v>1</v>
      </c>
      <c r="C2" s="1273"/>
      <c r="D2" s="2041" t="s">
        <v>106</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852"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86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86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86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867" customFormat="1" customHeight="1" ht="14.699999999999998">
      <c r="A7" s="1268"/>
      <c r="B7" s="1273"/>
      <c r="C7" s="1268"/>
      <c r="D7" s="1608"/>
      <c r="E7" s="2214" t="s">
        <v>310</v>
      </c>
      <c r="F7" s="2215"/>
      <c r="G7" s="2215"/>
      <c r="H7" s="2215"/>
      <c r="I7" s="2215"/>
      <c r="J7" s="2587" t="s">
        <v>311</v>
      </c>
      <c r="K7" s="613"/>
      <c r="L7" s="613"/>
      <c r="M7" s="613"/>
      <c r="N7" s="613"/>
      <c r="O7" s="339"/>
      <c r="P7" s="613"/>
      <c r="Q7" s="338"/>
      <c r="R7" s="338"/>
      <c r="S7" s="338"/>
      <c r="T7" s="338"/>
      <c r="IU7" s="620">
        <v>14</v>
      </c>
    </row>
    <row s="5867" customFormat="1" customHeight="1" ht="21">
      <c r="A8" s="1268"/>
      <c r="B8" s="1273"/>
      <c r="C8" s="1268"/>
      <c r="D8" s="1608"/>
      <c r="E8" s="1661" t="s">
        <v>90</v>
      </c>
      <c r="F8" s="1653" t="s">
        <v>1879</v>
      </c>
      <c r="G8" s="1653" t="s">
        <v>51</v>
      </c>
      <c r="H8" s="1653" t="s">
        <v>53</v>
      </c>
      <c r="I8" s="1653" t="s">
        <v>1880</v>
      </c>
      <c r="J8" s="2588"/>
      <c r="K8" s="613"/>
      <c r="L8" s="613"/>
      <c r="M8" s="613"/>
      <c r="N8" s="613"/>
      <c r="O8" s="339"/>
      <c r="P8" s="613"/>
      <c r="Q8" s="338"/>
      <c r="R8" s="338"/>
      <c r="S8" s="338"/>
      <c r="T8" s="338"/>
      <c r="IU8" s="620">
        <v>20</v>
      </c>
    </row>
    <row s="591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912" customFormat="1" customHeight="1" ht="15.75">
      <c r="A10" s="1744"/>
      <c r="B10" s="1273"/>
      <c r="C10" s="525"/>
      <c r="D10" s="914"/>
      <c r="E10" s="1654"/>
      <c r="F10" s="1613" t="s">
        <v>1881</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86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86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86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944" customFormat="1" customHeight="1" ht="10.5">
      <c r="B14" s="947"/>
      <c r="D14" s="295"/>
      <c r="K14" s="613"/>
      <c r="L14" s="613"/>
      <c r="M14" s="613"/>
      <c r="N14" s="613"/>
      <c r="O14" s="339"/>
      <c r="P14" s="613"/>
      <c r="Q14" s="338"/>
      <c r="R14" s="338"/>
      <c r="S14" s="338"/>
      <c r="T14" s="338"/>
      <c r="IU14" s="294">
        <v>10</v>
      </c>
    </row>
    <row s="594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DE90F-D9A1-C59B-FAAD-E0E61549A643}" mc:Ignorable="x14ac xr xr2 xr3">
  <dimension ref="A1:IW15"/>
  <sheetViews>
    <sheetView topLeftCell="A1" showGridLines="0" zoomScale="90" workbookViewId="0">
      <selection activeCell="A1" sqref="A1"/>
    </sheetView>
  </sheetViews>
  <sheetFormatPr defaultColWidth="9.140625" customHeight="1" defaultRowHeight="14.25"/>
  <cols>
    <col min="1" max="1" style="5772" width="9.140625" hidden="1"/>
    <col min="2" max="2" style="5851" width="9.140625" hidden="1"/>
    <col min="3" max="3" style="5772" width="3.7109375" hidden="1" customWidth="1"/>
    <col min="4" max="4" style="5949" width="3.00390625" customWidth="1"/>
    <col min="5" max="5" style="5772" width="6.00390625" customWidth="1"/>
    <col min="6" max="6" style="5772" width="27.00390625" customWidth="1"/>
    <col min="7" max="7" style="5772" width="16.00390625" customWidth="1"/>
    <col min="8" max="8" style="5772" width="12.00390625" customWidth="1"/>
    <col min="9" max="9" style="5772" width="32.00390625" customWidth="1"/>
    <col min="10" max="11" style="5772" width="41.00390625" customWidth="1"/>
    <col min="12" max="12" style="5772" width="89.00390625" customWidth="1"/>
    <col min="13" max="13" style="5950" width="3.00390625" customWidth="1"/>
    <col min="14" max="16" style="5950" width="8.00390625" customWidth="1"/>
    <col min="17" max="17" style="5950" width="25.00390625" customWidth="1"/>
    <col min="18" max="18" style="5950" width="14.00390625" customWidth="1"/>
    <col min="19" max="22" style="5951" width="8.00390625" customWidth="1"/>
    <col min="23" max="256" style="5772" width="8.00390625" customWidth="1"/>
    <col min="257" max="257" style="5772" width="9.140625" hidden="1"/>
  </cols>
  <sheetData>
    <row customHeight="1" ht="22.5" hidden="1">
      <c r="IW1" s="1268" t="s">
        <v>14</v>
      </c>
    </row>
    <row s="5912" customFormat="1" customHeight="1" ht="22.5" hidden="1">
      <c r="A2" s="944"/>
      <c r="B2" s="1273">
        <v>1</v>
      </c>
      <c r="C2" s="1273"/>
      <c r="D2" s="2041" t="s">
        <v>106</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852"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86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86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86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867" customFormat="1" customHeight="1" ht="14.699999999999998">
      <c r="A7" s="1268"/>
      <c r="B7" s="1273"/>
      <c r="C7" s="1268"/>
      <c r="D7" s="1608"/>
      <c r="E7" s="2214" t="s">
        <v>310</v>
      </c>
      <c r="F7" s="2215"/>
      <c r="G7" s="2215"/>
      <c r="H7" s="2215"/>
      <c r="I7" s="2215"/>
      <c r="J7" s="2215"/>
      <c r="K7" s="2215"/>
      <c r="L7" s="2587" t="s">
        <v>311</v>
      </c>
      <c r="M7" s="613"/>
      <c r="N7" s="613"/>
      <c r="O7" s="613"/>
      <c r="P7" s="613"/>
      <c r="Q7" s="339"/>
      <c r="R7" s="613"/>
      <c r="S7" s="338"/>
      <c r="T7" s="338"/>
      <c r="U7" s="338"/>
      <c r="V7" s="338"/>
      <c r="IW7" s="620">
        <v>14</v>
      </c>
    </row>
    <row s="5867"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867" customFormat="1" customHeight="1" ht="29.25">
      <c r="A9" s="1268"/>
      <c r="B9" s="1273"/>
      <c r="C9" s="1268"/>
      <c r="D9" s="1608"/>
      <c r="E9" s="2592"/>
      <c r="F9" s="2592"/>
      <c r="G9" s="1650" t="s">
        <v>1882</v>
      </c>
      <c r="H9" s="1650" t="s">
        <v>1883</v>
      </c>
      <c r="I9" s="1650" t="s">
        <v>1884</v>
      </c>
      <c r="J9" s="2592"/>
      <c r="K9" s="2592"/>
      <c r="L9" s="2588"/>
      <c r="M9" s="613"/>
      <c r="N9" s="613"/>
      <c r="O9" s="613"/>
      <c r="P9" s="613"/>
      <c r="Q9" s="339"/>
      <c r="R9" s="613"/>
      <c r="S9" s="338"/>
      <c r="T9" s="338"/>
      <c r="U9" s="338"/>
      <c r="V9" s="338"/>
      <c r="IW9" s="620">
        <v>28</v>
      </c>
    </row>
    <row s="5912"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912" customFormat="1" customHeight="1" ht="15.75">
      <c r="A11" s="2212"/>
      <c r="B11" s="1273"/>
      <c r="C11" s="525"/>
      <c r="D11" s="914"/>
      <c r="E11" s="534"/>
      <c r="F11" s="529" t="s">
        <v>1885</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86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86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86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2269E-FD87-3B4E-B9F7-6B263DFFFE94}" mc:Ignorable="x14ac xr xr2 xr3">
  <dimension ref="A1:IW15"/>
  <sheetViews>
    <sheetView topLeftCell="A1" showGridLines="0" zoomScale="90" workbookViewId="0">
      <selection activeCell="A1" sqref="A1"/>
    </sheetView>
  </sheetViews>
  <sheetFormatPr defaultColWidth="9.140625" customHeight="1" defaultRowHeight="14.25"/>
  <cols>
    <col min="1" max="1" style="5772" width="9.140625" hidden="1"/>
    <col min="2" max="2" style="5851" width="9.140625" hidden="1"/>
    <col min="3" max="3" style="5772" width="3.7109375" hidden="1" customWidth="1"/>
    <col min="4" max="4" style="5949" width="3.00390625" customWidth="1"/>
    <col min="5" max="5" style="5772" width="6.00390625" customWidth="1"/>
    <col min="6" max="6" style="5772" width="27.00390625" customWidth="1"/>
    <col min="7" max="7" style="5772" width="16.00390625" customWidth="1"/>
    <col min="8" max="8" style="5772" width="12.00390625" customWidth="1"/>
    <col min="9" max="9" style="5772" width="32.00390625" customWidth="1"/>
    <col min="10" max="11" style="5772" width="41.00390625" customWidth="1"/>
    <col min="12" max="12" style="5772" width="89.00390625" customWidth="1"/>
    <col min="13" max="13" style="5950" width="3.00390625" customWidth="1"/>
    <col min="14" max="16" style="5950" width="8.00390625" customWidth="1"/>
    <col min="17" max="17" style="5950" width="25.00390625" customWidth="1"/>
    <col min="18" max="18" style="5950" width="14.00390625" customWidth="1"/>
    <col min="19" max="22" style="5951" width="8.00390625" customWidth="1"/>
    <col min="23" max="256" style="5772" width="8.00390625" customWidth="1"/>
    <col min="257" max="257" style="5772" width="9.140625" hidden="1"/>
  </cols>
  <sheetData>
    <row customHeight="1" ht="22.5" hidden="1">
      <c r="IW1" s="1744" t="s">
        <v>14</v>
      </c>
    </row>
    <row s="5912" customFormat="1" customHeight="1" ht="22.5" hidden="1">
      <c r="A2" s="944"/>
      <c r="B2" s="1479">
        <v>1</v>
      </c>
      <c r="C2" s="1479"/>
      <c r="D2" s="2041" t="s">
        <v>106</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852"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86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86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86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867" customFormat="1" customHeight="1" ht="14.699999999999998">
      <c r="A7" s="1744"/>
      <c r="B7" s="1479"/>
      <c r="C7" s="1744"/>
      <c r="D7" s="1628"/>
      <c r="E7" s="2214" t="s">
        <v>310</v>
      </c>
      <c r="F7" s="2215"/>
      <c r="G7" s="2215"/>
      <c r="H7" s="2215"/>
      <c r="I7" s="2215"/>
      <c r="J7" s="2215"/>
      <c r="K7" s="2215"/>
      <c r="L7" s="2587" t="s">
        <v>311</v>
      </c>
      <c r="M7" s="1737"/>
      <c r="N7" s="1737"/>
      <c r="O7" s="1737"/>
      <c r="P7" s="1737"/>
      <c r="Q7" s="1737"/>
      <c r="R7" s="1737"/>
      <c r="S7" s="338"/>
      <c r="T7" s="338"/>
      <c r="U7" s="338"/>
      <c r="V7" s="338"/>
      <c r="IW7" s="1722">
        <v>14</v>
      </c>
    </row>
    <row s="5867" customFormat="1" customHeight="1" ht="67.2">
      <c r="A8" s="1744"/>
      <c r="B8" s="1479"/>
      <c r="C8" s="1744"/>
      <c r="D8" s="1628"/>
      <c r="E8" s="2591" t="s">
        <v>90</v>
      </c>
      <c r="F8" s="2591" t="s">
        <v>1886</v>
      </c>
      <c r="G8" s="2593" t="s">
        <v>1887</v>
      </c>
      <c r="H8" s="2594"/>
      <c r="I8" s="2595"/>
      <c r="J8" s="2591" t="s">
        <v>1888</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867" customFormat="1" customHeight="1" ht="29.25">
      <c r="A9" s="1744"/>
      <c r="B9" s="1479"/>
      <c r="C9" s="1744"/>
      <c r="D9" s="1628"/>
      <c r="E9" s="2592"/>
      <c r="F9" s="2592"/>
      <c r="G9" s="2007" t="s">
        <v>1882</v>
      </c>
      <c r="H9" s="2007" t="s">
        <v>1883</v>
      </c>
      <c r="I9" s="2007" t="s">
        <v>1884</v>
      </c>
      <c r="J9" s="2592"/>
      <c r="K9" s="2592"/>
      <c r="L9" s="2588"/>
      <c r="M9" s="1737"/>
      <c r="N9" s="1737"/>
      <c r="O9" s="1737"/>
      <c r="P9" s="1737"/>
      <c r="Q9" s="1737"/>
      <c r="R9" s="1737"/>
      <c r="S9" s="338"/>
      <c r="T9" s="338"/>
      <c r="U9" s="338"/>
      <c r="V9" s="338"/>
      <c r="IW9" s="1722">
        <v>28</v>
      </c>
    </row>
    <row s="5912"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912" customFormat="1" customHeight="1" ht="15.75">
      <c r="A11" s="2212"/>
      <c r="B11" s="1479"/>
      <c r="C11" s="525"/>
      <c r="D11" s="914"/>
      <c r="E11" s="534"/>
      <c r="F11" s="764" t="s">
        <v>1885</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86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86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86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4C706-2447-D25F-F1E3-5F1D811E9841}" mc:Ignorable="x14ac xr xr2 xr3">
  <dimension ref="A1:Q19"/>
  <sheetViews>
    <sheetView topLeftCell="A1" showGridLines="0" zoomScale="90" workbookViewId="0">
      <selection activeCell="A1" sqref="A1"/>
    </sheetView>
  </sheetViews>
  <sheetFormatPr defaultColWidth="9.140625" customHeight="1" defaultRowHeight="14.25"/>
  <cols>
    <col min="1" max="1" style="5772" width="9.140625" hidden="1"/>
    <col min="2" max="2" style="5851" width="9.140625" hidden="1"/>
    <col min="3" max="3" style="5772" width="3.7109375" hidden="1" customWidth="1"/>
    <col min="4" max="4" style="5949" width="3.00390625" customWidth="1"/>
    <col min="5" max="5" style="5772" width="6.00390625" customWidth="1"/>
    <col min="6" max="6" style="5772" width="27.00390625" customWidth="1"/>
    <col min="7" max="7" style="5772" width="29.00390625" customWidth="1"/>
    <col min="8" max="8" style="5772" width="25.00390625" customWidth="1"/>
    <col min="9" max="9" style="5772" width="5.00390625" customWidth="1"/>
    <col min="10" max="10" style="5772" width="6.00390625" customWidth="1"/>
    <col min="11" max="11" style="5772" width="41.00390625" customWidth="1"/>
    <col min="12" max="12" style="5772" width="42.00390625" customWidth="1"/>
    <col min="13" max="13" style="5772" width="41.00390625" customWidth="1"/>
    <col min="14" max="14" style="5772" width="89.00390625" customWidth="1"/>
    <col min="15" max="15" style="5950" width="3.00390625" customWidth="1"/>
    <col min="16" max="16" style="5950" width="8.00390625" customWidth="1"/>
    <col min="17" max="17" style="5772" width="9.140625" hidden="1"/>
  </cols>
  <sheetData>
    <row customHeight="1" ht="22.5" hidden="1">
      <c r="Q1" s="1268" t="s">
        <v>14</v>
      </c>
    </row>
    <row s="5912" customFormat="1" customHeight="1" ht="22.5" hidden="1">
      <c r="A2" s="609"/>
      <c r="B2" s="1273">
        <v>1</v>
      </c>
      <c r="C2" s="1273"/>
      <c r="D2" s="2041" t="s">
        <v>106</v>
      </c>
      <c r="E2" s="2240">
        <v>1</v>
      </c>
      <c r="F2" s="2416" t="str">
        <f>IF(region_name="","",region_name)</f>
        <v>Республика Северная Осетия-Алания</v>
      </c>
      <c r="G2" s="2596"/>
      <c r="H2" s="2597"/>
      <c r="I2" s="587"/>
      <c r="J2" s="2023">
        <v>1</v>
      </c>
      <c r="K2" s="2025"/>
      <c r="L2" s="2025"/>
      <c r="M2" s="2025"/>
      <c r="N2" s="605"/>
      <c r="O2" s="1648"/>
      <c r="P2" s="624"/>
      <c r="Q2" s="536">
        <v>0</v>
      </c>
    </row>
    <row s="5912" customFormat="1" customHeight="1" ht="22.5" hidden="1">
      <c r="A3" s="944"/>
      <c r="B3" s="1273"/>
      <c r="C3" s="1273"/>
      <c r="D3" s="914"/>
      <c r="E3" s="2240"/>
      <c r="F3" s="2416"/>
      <c r="G3" s="2596"/>
      <c r="H3" s="2598"/>
      <c r="I3" s="534"/>
      <c r="J3" s="1613"/>
      <c r="K3" s="1613" t="s">
        <v>1889</v>
      </c>
      <c r="L3" s="1656"/>
      <c r="M3" s="2033"/>
      <c r="N3" s="2026"/>
      <c r="O3" s="1648"/>
      <c r="P3" s="624"/>
      <c r="Q3" s="536">
        <v>0</v>
      </c>
    </row>
    <row s="5852" customFormat="1" customHeight="1" ht="5.25" hidden="1">
      <c r="A4" s="609"/>
      <c r="D4" s="607"/>
      <c r="F4" s="360" t="s">
        <v>85</v>
      </c>
      <c r="G4" s="607" t="s">
        <v>86</v>
      </c>
      <c r="H4" s="607"/>
      <c r="I4" s="2036"/>
      <c r="J4" s="1657"/>
      <c r="K4" s="2024"/>
      <c r="L4" s="2024"/>
      <c r="M4" s="2024"/>
      <c r="N4" s="2020"/>
      <c r="O4" s="360" t="s">
        <v>85</v>
      </c>
      <c r="P4" s="360"/>
      <c r="Q4" s="624">
        <v>0</v>
      </c>
    </row>
    <row s="5912" customFormat="1" customHeight="1" ht="22.5" hidden="1">
      <c r="A5" s="1754"/>
      <c r="B5" s="1479">
        <v>1</v>
      </c>
      <c r="C5" s="1479"/>
      <c r="D5" s="914"/>
      <c r="E5" s="2026"/>
      <c r="F5" s="2026"/>
      <c r="G5" s="2026"/>
      <c r="H5" s="2037"/>
      <c r="I5" s="2042" t="s">
        <v>106</v>
      </c>
      <c r="J5" s="2035">
        <v>1</v>
      </c>
      <c r="K5" s="2025"/>
      <c r="L5" s="2025"/>
      <c r="M5" s="2025"/>
      <c r="N5" s="605"/>
      <c r="O5" s="1648"/>
      <c r="P5" s="1749"/>
      <c r="Q5" s="737">
        <v>0</v>
      </c>
    </row>
    <row s="5867" customFormat="1" customHeight="1" ht="14.699999999999998">
      <c r="A6" s="1268"/>
      <c r="B6" s="1273"/>
      <c r="C6" s="1268"/>
      <c r="D6" s="1608"/>
      <c r="E6" s="622"/>
      <c r="F6" s="622"/>
      <c r="G6" s="622"/>
      <c r="H6" s="622"/>
      <c r="I6" s="622"/>
      <c r="J6" s="622"/>
      <c r="K6" s="622"/>
      <c r="L6" s="622"/>
      <c r="M6" s="622"/>
      <c r="N6" s="1748"/>
      <c r="O6" s="360"/>
      <c r="P6" s="613"/>
      <c r="Q6" s="620">
        <v>14</v>
      </c>
    </row>
    <row s="586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867" customFormat="1" customHeight="1" ht="14.699999999999998">
      <c r="A8" s="1268"/>
      <c r="B8" s="1273"/>
      <c r="C8" s="1268"/>
      <c r="D8" s="1608"/>
      <c r="E8" s="622"/>
      <c r="F8" s="280"/>
      <c r="G8" s="280"/>
      <c r="H8" s="280"/>
      <c r="I8" s="280"/>
      <c r="J8" s="280"/>
      <c r="K8" s="280"/>
      <c r="L8" s="280"/>
      <c r="M8" s="280"/>
      <c r="N8" s="729"/>
      <c r="O8" s="613"/>
      <c r="P8" s="613"/>
      <c r="Q8" s="620">
        <v>14</v>
      </c>
    </row>
    <row s="8183" customFormat="1" customHeight="1" ht="14.25" hidden="1">
      <c r="A9" s="1581"/>
      <c r="B9" s="1591"/>
      <c r="C9" s="1581"/>
      <c r="D9" s="1608"/>
      <c r="E9" s="2027"/>
      <c r="F9" s="2027"/>
      <c r="G9" s="2027"/>
      <c r="H9" s="2027"/>
      <c r="I9" s="2606"/>
      <c r="J9" s="2606"/>
      <c r="K9" s="2606"/>
      <c r="L9" s="2027"/>
      <c r="M9" s="2028"/>
      <c r="O9" s="1658"/>
      <c r="P9" s="1658"/>
      <c r="Q9" s="1659">
        <v>0</v>
      </c>
    </row>
    <row s="5867" customFormat="1" customHeight="1" ht="14.699999999999998">
      <c r="A10" s="1268"/>
      <c r="B10" s="1273"/>
      <c r="C10" s="1268"/>
      <c r="D10" s="1608"/>
      <c r="E10" s="2240" t="s">
        <v>310</v>
      </c>
      <c r="F10" s="2240"/>
      <c r="G10" s="2240"/>
      <c r="H10" s="2240"/>
      <c r="I10" s="2240"/>
      <c r="J10" s="2240"/>
      <c r="K10" s="2240"/>
      <c r="L10" s="2240"/>
      <c r="M10" s="2214"/>
      <c r="N10" s="2591" t="s">
        <v>311</v>
      </c>
      <c r="O10" s="613"/>
      <c r="P10" s="613"/>
      <c r="Q10" s="620">
        <v>14</v>
      </c>
    </row>
    <row s="5867" customFormat="1" customHeight="1" ht="44.25">
      <c r="A11" s="1744"/>
      <c r="B11" s="1479"/>
      <c r="C11" s="1744"/>
      <c r="D11" s="1628"/>
      <c r="E11" s="2605" t="s">
        <v>90</v>
      </c>
      <c r="F11" s="2605" t="s">
        <v>314</v>
      </c>
      <c r="G11" s="2605" t="s">
        <v>1890</v>
      </c>
      <c r="H11" s="2605"/>
      <c r="I11" s="2605" t="s">
        <v>1891</v>
      </c>
      <c r="J11" s="2605"/>
      <c r="K11" s="2605"/>
      <c r="L11" s="2605" t="s">
        <v>1892</v>
      </c>
      <c r="M11" s="2593" t="s">
        <v>1893</v>
      </c>
      <c r="N11" s="2604"/>
      <c r="O11" s="1737"/>
      <c r="P11" s="1737"/>
      <c r="Q11" s="1722">
        <v>42</v>
      </c>
    </row>
    <row s="5867" customFormat="1" customHeight="1" ht="29.25">
      <c r="A12" s="1268"/>
      <c r="B12" s="1273"/>
      <c r="C12" s="1268"/>
      <c r="D12" s="1608"/>
      <c r="E12" s="2591"/>
      <c r="F12" s="2605"/>
      <c r="G12" s="2022" t="s">
        <v>1894</v>
      </c>
      <c r="H12" s="2022" t="s">
        <v>318</v>
      </c>
      <c r="I12" s="2605"/>
      <c r="J12" s="2605"/>
      <c r="K12" s="2605"/>
      <c r="L12" s="2605"/>
      <c r="M12" s="2593"/>
      <c r="N12" s="2592"/>
      <c r="O12" s="613"/>
      <c r="P12" s="613"/>
      <c r="Q12" s="620">
        <v>28</v>
      </c>
    </row>
    <row s="5912" customFormat="1" customHeight="1" ht="23.25">
      <c r="A13" s="2212">
        <v>26379339</v>
      </c>
      <c r="B13" s="1273">
        <v>1</v>
      </c>
      <c r="C13" s="1273"/>
      <c r="D13" s="914"/>
      <c r="E13" s="2240">
        <v>1</v>
      </c>
      <c r="F13" s="2599" t="str">
        <f>IF(region_name="","",region_name)</f>
        <v>Республика Северная Осетия-Алания</v>
      </c>
      <c r="G13" s="2600"/>
      <c r="H13" s="2607"/>
      <c r="I13" s="587"/>
      <c r="J13" s="2018">
        <v>1</v>
      </c>
      <c r="K13" s="2031"/>
      <c r="L13" s="2032"/>
      <c r="M13" s="2032"/>
      <c r="N13" s="2601" t="s">
        <v>1895</v>
      </c>
      <c r="O13" s="1648"/>
      <c r="P13" s="624"/>
      <c r="Q13" s="536">
        <v>22</v>
      </c>
    </row>
    <row s="5912" customFormat="1" customHeight="1" ht="23.25">
      <c r="A14" s="2212"/>
      <c r="B14" s="1273"/>
      <c r="C14" s="1273"/>
      <c r="D14" s="914"/>
      <c r="E14" s="2240"/>
      <c r="F14" s="2599"/>
      <c r="G14" s="2600"/>
      <c r="H14" s="2608"/>
      <c r="I14" s="534"/>
      <c r="J14" s="1613"/>
      <c r="K14" s="1613" t="s">
        <v>1889</v>
      </c>
      <c r="L14" s="1656"/>
      <c r="M14" s="1656"/>
      <c r="N14" s="2602"/>
      <c r="O14" s="1648"/>
      <c r="P14" s="624"/>
      <c r="Q14" s="536">
        <v>22</v>
      </c>
    </row>
    <row s="5912" customFormat="1" customHeight="1" ht="23.25">
      <c r="A15" s="2212"/>
      <c r="B15" s="1273"/>
      <c r="C15" s="525"/>
      <c r="D15" s="914"/>
      <c r="E15" s="534"/>
      <c r="F15" s="1613" t="s">
        <v>1881</v>
      </c>
      <c r="G15" s="1655"/>
      <c r="H15" s="1655"/>
      <c r="I15" s="300"/>
      <c r="J15" s="300"/>
      <c r="K15" s="300"/>
      <c r="L15" s="300"/>
      <c r="M15" s="300"/>
      <c r="N15" s="2602"/>
      <c r="O15" s="1649"/>
      <c r="P15" s="624"/>
      <c r="Q15" s="536">
        <v>22</v>
      </c>
    </row>
    <row s="5867" customFormat="1" customHeight="1" ht="22.049999999999997">
      <c r="A16" s="1268"/>
      <c r="B16" s="1273"/>
      <c r="C16" s="1268"/>
      <c r="D16" s="564"/>
      <c r="E16" s="293"/>
      <c r="F16" s="293"/>
      <c r="G16" s="293"/>
      <c r="H16" s="293"/>
      <c r="I16" s="293"/>
      <c r="J16" s="293"/>
      <c r="K16" s="293"/>
      <c r="L16" s="293"/>
      <c r="M16" s="622"/>
      <c r="N16" s="1748"/>
      <c r="O16" s="613"/>
      <c r="P16" s="613"/>
      <c r="Q16" s="620">
        <v>21</v>
      </c>
    </row>
    <row s="586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86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92C0B-6FDD-0401-A45A-A4DC7B5844E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297" width="9.140625" hidden="1"/>
    <col min="2" max="2" style="7941" width="9.140625" hidden="1"/>
    <col min="3" max="3" style="8223" width="3.00390625" customWidth="1"/>
    <col min="4" max="4" style="7941" width="6.00390625" customWidth="1"/>
    <col min="5" max="5" style="7941" width="22.00390625" customWidth="1"/>
    <col min="6" max="6" style="7941" width="15.00390625" customWidth="1"/>
    <col min="7" max="7" style="7941" width="14.00390625" customWidth="1"/>
    <col min="8" max="8" style="7941" width="47.00390625" customWidth="1"/>
    <col min="9" max="9" style="7941" width="115.00390625" customWidth="1"/>
    <col min="10" max="10" style="7941" width="3.00390625" customWidth="1"/>
    <col min="11" max="12" style="7941" width="8.00390625" customWidth="1"/>
    <col min="13" max="13" style="7941" width="9.140625" hidden="1"/>
  </cols>
  <sheetData>
    <row customHeight="1" ht="14.25" hidden="1">
      <c r="M1" s="234" t="s">
        <v>14</v>
      </c>
    </row>
    <row customHeight="1" ht="14.25" hidden="1">
      <c r="M2" s="234">
        <v>0</v>
      </c>
    </row>
    <row customHeight="1" ht="14.25" hidden="1">
      <c r="M3" s="234">
        <v>0</v>
      </c>
    </row>
    <row customHeight="1" ht="3">
      <c r="M4" s="234">
        <v>3</v>
      </c>
    </row>
    <row s="5772" customFormat="1" customHeight="1" ht="31.5">
      <c r="A5" s="228"/>
      <c r="C5" s="203"/>
      <c r="D5" s="2213" t="s">
        <v>1896</v>
      </c>
      <c r="E5" s="2213"/>
      <c r="F5" s="2213"/>
      <c r="G5" s="2213"/>
      <c r="H5" s="2213"/>
      <c r="I5" s="378"/>
      <c r="M5" s="196">
        <v>30</v>
      </c>
    </row>
    <row customHeight="1" ht="3" hidden="1">
      <c r="D6" s="235"/>
      <c r="E6" s="235"/>
      <c r="F6" s="235"/>
      <c r="G6" s="235"/>
      <c r="H6" s="235"/>
      <c r="I6" s="235"/>
      <c r="M6" s="234">
        <v>0</v>
      </c>
    </row>
    <row s="6297" customFormat="1" customHeight="1" ht="14.699999999999998">
      <c r="B7" s="232"/>
      <c r="C7" s="233"/>
      <c r="D7" s="236"/>
      <c r="E7" s="236"/>
      <c r="F7" s="236"/>
      <c r="G7" s="236"/>
      <c r="H7" s="865"/>
      <c r="I7" s="236"/>
      <c r="J7" s="237"/>
      <c r="M7" s="231">
        <v>14</v>
      </c>
    </row>
    <row customHeight="1" ht="14.699999999999998">
      <c r="D8" s="2322" t="s">
        <v>310</v>
      </c>
      <c r="E8" s="2322"/>
      <c r="F8" s="2322"/>
      <c r="G8" s="2322"/>
      <c r="H8" s="2322"/>
      <c r="I8" s="2322" t="s">
        <v>311</v>
      </c>
      <c r="M8" s="234">
        <v>14</v>
      </c>
    </row>
    <row customHeight="1" ht="29.25">
      <c r="D9" s="2322" t="s">
        <v>90</v>
      </c>
      <c r="E9" s="2322" t="s">
        <v>1897</v>
      </c>
      <c r="F9" s="2322"/>
      <c r="G9" s="2322"/>
      <c r="H9" s="2322"/>
      <c r="I9" s="2322"/>
      <c r="M9" s="234">
        <v>28</v>
      </c>
    </row>
    <row customHeight="1" ht="24">
      <c r="D10" s="2322"/>
      <c r="E10" s="240" t="s">
        <v>1898</v>
      </c>
      <c r="F10" s="240" t="s">
        <v>1899</v>
      </c>
      <c r="G10" s="240" t="s">
        <v>1900</v>
      </c>
      <c r="H10" s="240" t="s">
        <v>400</v>
      </c>
      <c r="I10" s="2322"/>
      <c r="M10" s="234">
        <v>23</v>
      </c>
    </row>
    <row customHeight="1" ht="12" hidden="1">
      <c r="D11" s="200" t="s">
        <v>117</v>
      </c>
      <c r="E11" s="200" t="s">
        <v>93</v>
      </c>
      <c r="F11" s="200" t="s">
        <v>118</v>
      </c>
      <c r="G11" s="200" t="s">
        <v>94</v>
      </c>
      <c r="H11" s="200" t="s">
        <v>95</v>
      </c>
      <c r="I11" s="200" t="s">
        <v>119</v>
      </c>
      <c r="M11" s="234">
        <v>0</v>
      </c>
    </row>
    <row s="7941" customFormat="1" customHeight="1" ht="26.25">
      <c r="A12" s="258" t="s">
        <v>92</v>
      </c>
      <c r="B12" s="238" t="s">
        <v>28</v>
      </c>
      <c r="C12" s="239"/>
      <c r="D12" s="241" t="s">
        <v>117</v>
      </c>
      <c r="E12" s="494"/>
      <c r="F12" s="494"/>
      <c r="G12" s="1847" t="s">
        <v>28</v>
      </c>
      <c r="H12" s="495"/>
      <c r="I12" s="2282" t="s">
        <v>1901</v>
      </c>
      <c r="K12" s="385"/>
      <c r="L12" s="386"/>
      <c r="M12" s="230">
        <v>25</v>
      </c>
    </row>
    <row customHeight="1" ht="15.75">
      <c r="A13" s="234"/>
      <c r="B13" s="234"/>
      <c r="C13" s="234"/>
      <c r="D13" s="222"/>
      <c r="E13" s="243" t="s">
        <v>475</v>
      </c>
      <c r="F13" s="242"/>
      <c r="G13" s="242"/>
      <c r="H13" s="327"/>
      <c r="I13" s="2284"/>
      <c r="M13" s="234">
        <v>15</v>
      </c>
    </row>
    <row customHeight="1" ht="3">
      <c r="A14" s="234"/>
      <c r="B14" s="234"/>
      <c r="C14" s="234"/>
      <c r="M14" s="234">
        <v>3</v>
      </c>
    </row>
    <row customHeight="1" ht="29.25">
      <c r="E15" s="2609" t="s">
        <v>1902</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AB5B7-9B89-577A-03E8-054F07E0D401}"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8242" width="9.140625" hidden="1"/>
    <col min="3" max="3" style="8243" width="3.00390625" customWidth="1"/>
    <col min="4" max="4" style="8242" width="6.00390625" customWidth="1"/>
    <col min="5" max="5" style="8242" width="94.00390625" customWidth="1"/>
    <col min="6" max="9" style="8242" width="8.00390625" customWidth="1"/>
    <col min="10" max="10" style="8242"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1903</v>
      </c>
      <c r="E7" s="2611"/>
      <c r="F7" s="380"/>
      <c r="J7" s="182">
        <v>22</v>
      </c>
    </row>
    <row customHeight="1" ht="3">
      <c r="C8" s="205"/>
      <c r="D8" s="183"/>
      <c r="E8" s="183"/>
      <c r="J8" s="182">
        <v>3</v>
      </c>
    </row>
    <row customHeight="1" ht="16.8">
      <c r="C9" s="205"/>
      <c r="D9" s="218" t="s">
        <v>90</v>
      </c>
      <c r="E9" s="373" t="s">
        <v>1904</v>
      </c>
      <c r="J9" s="182">
        <v>16</v>
      </c>
    </row>
    <row customHeight="1" ht="1.05">
      <c r="C10" s="205"/>
      <c r="D10" s="200"/>
      <c r="E10" s="200"/>
      <c r="J10" s="182">
        <v>1</v>
      </c>
    </row>
    <row customHeight="1" ht="11.25" hidden="1">
      <c r="C11" s="205"/>
      <c r="D11" s="263">
        <v>0</v>
      </c>
      <c r="E11" s="374"/>
      <c r="J11" s="182">
        <v>0</v>
      </c>
    </row>
    <row customHeight="1" ht="36.75">
      <c r="C12" s="249"/>
      <c r="D12" s="226">
        <v>1</v>
      </c>
      <c r="E12" s="490" t="s">
        <v>1905</v>
      </c>
      <c r="J12" s="182">
        <v>15</v>
      </c>
    </row>
    <row customHeight="1" ht="12.75">
      <c r="C13" s="205"/>
      <c r="D13" s="375"/>
      <c r="E13" s="376" t="s">
        <v>1906</v>
      </c>
      <c r="J13" s="182">
        <v>12</v>
      </c>
    </row>
    <row customHeight="1" ht="3">
      <c r="J14" s="182">
        <v>3</v>
      </c>
    </row>
    <row customHeight="1" ht="23.25">
      <c r="C15" s="250"/>
      <c r="D15" s="2612" t="s">
        <v>1907</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5BC8E-47E4-6567-9BD3-F879EBA4A08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242" width="9.140625" hidden="1"/>
    <col min="3" max="3" style="8243" width="3.00390625" customWidth="1"/>
    <col min="4" max="4" style="8242" width="6.00390625" customWidth="1"/>
    <col min="5" max="5" style="8242" width="94.00390625" customWidth="1"/>
    <col min="6" max="12" style="8242" width="8.00390625" customWidth="1"/>
    <col min="13" max="13" style="8242"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1908</v>
      </c>
      <c r="E7" s="2213"/>
      <c r="F7" s="380"/>
      <c r="M7" s="182">
        <v>22</v>
      </c>
    </row>
    <row customHeight="1" ht="3">
      <c r="C8" s="205"/>
      <c r="D8" s="183"/>
      <c r="E8" s="183"/>
      <c r="M8" s="182">
        <v>3</v>
      </c>
    </row>
    <row customHeight="1" ht="16.8">
      <c r="C9" s="205"/>
      <c r="D9" s="218" t="s">
        <v>90</v>
      </c>
      <c r="E9" s="221" t="s">
        <v>297</v>
      </c>
      <c r="M9" s="182">
        <v>16</v>
      </c>
    </row>
    <row customHeight="1" ht="12.75">
      <c r="C10" s="205"/>
      <c r="D10" s="200" t="s">
        <v>117</v>
      </c>
      <c r="E10" s="200" t="s">
        <v>105</v>
      </c>
      <c r="M10" s="182">
        <v>12</v>
      </c>
    </row>
    <row customHeight="1" ht="15" hidden="1">
      <c r="C11" s="205"/>
      <c r="D11" s="226">
        <v>0</v>
      </c>
      <c r="E11" s="262"/>
      <c r="M11" s="182">
        <v>0</v>
      </c>
    </row>
    <row customHeight="1" ht="14.699999999999998">
      <c r="C12" s="205"/>
      <c r="D12" s="222"/>
      <c r="E12" s="220" t="s">
        <v>1906</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9744E-2C76-5BE7-6233-6810D209FCF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912" width="1.7109375" customWidth="1"/>
    <col min="2" max="2" style="5912" width="34.57421875" customWidth="1"/>
    <col min="3" max="3" style="5912" width="85.00390625" customWidth="1"/>
    <col min="4" max="4" style="5912" width="17.00390625" customWidth="1"/>
    <col min="5" max="5" style="5912" width="8.00390625" customWidth="1"/>
    <col min="6" max="6" style="5912" width="9.140625" hidden="1"/>
  </cols>
  <sheetData>
    <row customHeight="1" ht="3">
      <c r="F1" s="202" t="s">
        <v>14</v>
      </c>
    </row>
    <row customHeight="1" ht="22.5">
      <c r="B2" s="2726" t="s">
        <v>1909</v>
      </c>
      <c r="C2" s="2613"/>
      <c r="D2" s="2613"/>
      <c r="E2" s="381"/>
      <c r="F2" s="202">
        <v>22</v>
      </c>
    </row>
    <row customHeight="1" ht="3">
      <c r="F3" s="202">
        <v>3</v>
      </c>
    </row>
    <row customHeight="1" ht="23.25">
      <c r="B4" s="2727" t="s">
        <v>1910</v>
      </c>
      <c r="C4" s="496" t="s">
        <v>1911</v>
      </c>
      <c r="D4" s="496" t="s">
        <v>1912</v>
      </c>
      <c r="F4" s="202">
        <v>22</v>
      </c>
    </row>
    <row customHeight="1" ht="11.25" hidden="1">
      <c r="A5" s="202" t="s">
        <v>84</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CA83C-E61B-697D-DA5C-B378F6CA372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912" width="26.57421875" customWidth="1"/>
    <col min="2" max="2" style="5912" width="10.00390625" customWidth="1"/>
    <col min="3" max="3" style="5912" width="9.140625"/>
    <col min="4" max="4" style="5912" width="11.140625" customWidth="1"/>
    <col min="5" max="5" style="5912" width="16.57421875" customWidth="1"/>
    <col min="6" max="6" style="5912" width="16.28125" customWidth="1"/>
    <col min="7" max="7" style="5912" width="19.140625" customWidth="1"/>
    <col min="8" max="11" style="5912" width="10.00390625" customWidth="1"/>
    <col min="12" max="12" style="5912" width="12.7109375" customWidth="1"/>
    <col min="13" max="13" style="5912" width="61.28125" customWidth="1"/>
    <col min="14" max="14" style="5912" width="10.00390625" customWidth="1"/>
    <col min="15" max="17" style="5912" width="23.7109375" customWidth="1"/>
    <col min="18" max="18" style="5912" width="11.7109375" customWidth="1"/>
    <col min="19" max="19" style="5912" width="8.57421875" customWidth="1"/>
    <col min="20" max="20" style="5912" width="11.7109375" customWidth="1"/>
    <col min="21" max="21" style="5912" width="8.57421875" customWidth="1"/>
    <col min="22" max="22" style="5912" width="4.7109375" customWidth="1"/>
    <col min="23" max="23" style="5912" width="115.7109375" customWidth="1"/>
    <col min="24" max="24" style="5912" width="115.28125" customWidth="1"/>
    <col min="25" max="27" style="5912" width="9.140625"/>
    <col min="28" max="28" style="5912" width="115.7109375" customWidth="1"/>
    <col min="29" max="29" style="5912" width="9.140625"/>
    <col min="30" max="90" style="5912" width="115.7109375" customWidth="1"/>
    <col min="91" max="184" style="5912" width="9.140625"/>
  </cols>
  <sheetData>
    <row r="2" s="8253" customFormat="1" customHeight="1" ht="17.25">
      <c r="A2" s="1928" t="s">
        <v>1913</v>
      </c>
    </row>
    <row r="4" s="8242" customFormat="1" customHeight="1" ht="15">
      <c r="C4" s="1929"/>
      <c r="D4" s="226"/>
      <c r="E4" s="490"/>
    </row>
    <row r="6" s="8253" customFormat="1" customHeight="1" ht="17.25">
      <c r="A6" s="1928" t="s">
        <v>1914</v>
      </c>
    </row>
    <row r="8" s="8242" customFormat="1" customHeight="1" ht="17.25">
      <c r="C8" s="1930"/>
      <c r="D8" s="226"/>
      <c r="E8" s="227"/>
    </row>
    <row r="11" s="8253" customFormat="1" customHeight="1" ht="17.25">
      <c r="A11" s="1928" t="s">
        <v>1915</v>
      </c>
    </row>
    <row r="13" s="5867" customFormat="1" customHeight="1" ht="15">
      <c r="A13" s="2330">
        <v>1</v>
      </c>
      <c r="B13" s="1273"/>
      <c r="C13" s="914" t="s">
        <v>106</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91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912" customFormat="1" customHeight="1" ht="15">
      <c r="A15" s="2330"/>
      <c r="B15" s="1273"/>
      <c r="C15" s="525"/>
      <c r="D15" s="914"/>
      <c r="E15" s="534"/>
      <c r="F15" s="290"/>
      <c r="G15" s="528" t="s">
        <v>110</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253" customFormat="1" customHeight="1" ht="17.25">
      <c r="A17" s="1928" t="s">
        <v>1916</v>
      </c>
    </row>
    <row r="19" s="5912" customFormat="1" customHeight="1" ht="15">
      <c r="A19" s="1995"/>
      <c r="B19" s="1479">
        <v>1</v>
      </c>
      <c r="C19" s="1479"/>
      <c r="D19" s="913" t="s">
        <v>106</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912" customFormat="1" customHeight="1" ht="15">
      <c r="A21" s="1928" t="s">
        <v>1917</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912" customFormat="1" customHeight="1" ht="15">
      <c r="U22" s="298"/>
    </row>
    <row s="5987" customFormat="1" customHeight="1" ht="15">
      <c r="A23" s="536"/>
      <c r="B23" s="536"/>
      <c r="C23" s="1841" t="s">
        <v>106</v>
      </c>
      <c r="D23" s="2221" t="s">
        <v>117</v>
      </c>
      <c r="E23" s="2222"/>
      <c r="F23" s="2220" t="s">
        <v>19</v>
      </c>
      <c r="G23" s="2670"/>
      <c r="H23" s="2240">
        <v>1</v>
      </c>
      <c r="I23" s="2672" t="str">
        <f>IF(U23="","",INDEX(TERRITORY_MR_LIST,MATCH(U23,TERRITORY_LIST_ID,0)))</f>
        <v/>
      </c>
      <c r="J23" s="2220" t="s">
        <v>19</v>
      </c>
      <c r="K23" s="945"/>
      <c r="L23" s="1895" t="s">
        <v>117</v>
      </c>
      <c r="M23" s="716"/>
      <c r="N23" s="717"/>
      <c r="O23" s="717"/>
      <c r="P23" s="717"/>
      <c r="Q23" s="717"/>
      <c r="R23" s="717"/>
      <c r="S23" s="717"/>
      <c r="T23" s="717"/>
      <c r="U23" s="718"/>
      <c r="V23" s="717"/>
      <c r="W23" s="717"/>
      <c r="X23" s="708"/>
      <c r="Y23" s="708" t="s">
        <v>125</v>
      </c>
      <c r="Z23" s="708">
        <v>1705000</v>
      </c>
      <c r="AA23" s="708"/>
      <c r="AB23" s="708"/>
      <c r="AC23" s="708"/>
      <c r="AD23" s="708"/>
      <c r="AE23" s="708"/>
      <c r="AF23" s="708"/>
      <c r="AG23" s="708"/>
      <c r="AH23" s="708"/>
      <c r="AI23" s="708"/>
      <c r="AJ23" s="708"/>
      <c r="AK23" s="708"/>
      <c r="AL23" s="708"/>
    </row>
    <row s="5987" customFormat="1" customHeight="1" ht="15">
      <c r="A24" s="536"/>
      <c r="B24" s="536"/>
      <c r="C24" s="289"/>
      <c r="D24" s="2221"/>
      <c r="E24" s="2223"/>
      <c r="F24" s="2220"/>
      <c r="G24" s="2671"/>
      <c r="H24" s="2240"/>
      <c r="I24" s="2673"/>
      <c r="J24" s="2220"/>
      <c r="K24" s="534"/>
      <c r="L24" s="290"/>
      <c r="M24" s="720" t="s">
        <v>126</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987" customFormat="1" customHeight="1" ht="15">
      <c r="A25" s="536"/>
      <c r="B25" s="536"/>
      <c r="C25" s="289"/>
      <c r="D25" s="2221"/>
      <c r="E25" s="2224"/>
      <c r="F25" s="2220"/>
      <c r="G25" s="534"/>
      <c r="H25" s="290"/>
      <c r="I25" s="693" t="s">
        <v>127</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912" customFormat="1" customHeight="1" ht="15">
      <c r="U26" s="298"/>
    </row>
    <row s="5912" customFormat="1" customHeight="1" ht="15">
      <c r="A27" s="1928" t="s">
        <v>1918</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912" customFormat="1" customHeight="1" ht="15">
      <c r="U28" s="298"/>
    </row>
    <row s="5987" customFormat="1" customHeight="1" ht="15">
      <c r="A29" s="536"/>
      <c r="B29" s="536"/>
      <c r="C29" s="289"/>
      <c r="D29" s="1934"/>
      <c r="E29" s="1934"/>
      <c r="F29" s="1934"/>
      <c r="G29" s="2674" t="s">
        <v>106</v>
      </c>
      <c r="H29" s="2216">
        <v>1</v>
      </c>
      <c r="I29" s="2675" t="str">
        <f>IF(U29="","",INDEX(TERRITORY_MR_LIST,MATCH(U29,TERRITORY_LIST_ID,0)))</f>
        <v/>
      </c>
      <c r="J29" s="2220" t="s">
        <v>19</v>
      </c>
      <c r="K29" s="945"/>
      <c r="L29" s="1895" t="s">
        <v>117</v>
      </c>
      <c r="M29" s="716"/>
      <c r="N29" s="717"/>
      <c r="O29" s="717"/>
      <c r="P29" s="717"/>
      <c r="Q29" s="717"/>
      <c r="R29" s="717"/>
      <c r="S29" s="717"/>
      <c r="T29" s="717"/>
      <c r="U29" s="718"/>
      <c r="V29" s="717"/>
      <c r="W29" s="717"/>
      <c r="X29" s="708"/>
      <c r="Y29" s="708" t="s">
        <v>125</v>
      </c>
      <c r="Z29" s="708">
        <v>1705000</v>
      </c>
      <c r="AA29" s="708"/>
      <c r="AB29" s="708"/>
      <c r="AC29" s="708"/>
      <c r="AD29" s="708"/>
      <c r="AE29" s="708"/>
      <c r="AF29" s="708"/>
      <c r="AG29" s="708"/>
      <c r="AH29" s="708"/>
      <c r="AI29" s="708"/>
      <c r="AJ29" s="708"/>
      <c r="AK29" s="708"/>
      <c r="AL29" s="708"/>
    </row>
    <row s="5987" customFormat="1" customHeight="1" ht="15">
      <c r="A30" s="536"/>
      <c r="B30" s="536"/>
      <c r="C30" s="289"/>
      <c r="D30" s="1934"/>
      <c r="E30" s="1934"/>
      <c r="F30" s="1934"/>
      <c r="G30" s="2674"/>
      <c r="H30" s="2216"/>
      <c r="I30" s="2675"/>
      <c r="J30" s="2220"/>
      <c r="K30" s="534"/>
      <c r="L30" s="290"/>
      <c r="M30" s="720" t="s">
        <v>126</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912" customFormat="1" customHeight="1" ht="15">
      <c r="U31" s="298"/>
    </row>
    <row s="5912" customFormat="1" customHeight="1" ht="15">
      <c r="A32" s="1928" t="s">
        <v>1919</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912" customFormat="1" customHeight="1" ht="15">
      <c r="U33" s="298"/>
    </row>
    <row s="5987" customFormat="1" customHeight="1" ht="15">
      <c r="A34" s="536"/>
      <c r="B34" s="536"/>
      <c r="C34" s="289"/>
      <c r="D34" s="1934"/>
      <c r="E34" s="1934"/>
      <c r="F34" s="1934"/>
      <c r="G34" s="1934"/>
      <c r="H34" s="1934"/>
      <c r="I34" s="1934"/>
      <c r="J34" s="1934"/>
      <c r="K34" s="1912" t="s">
        <v>106</v>
      </c>
      <c r="L34" s="1842" t="s">
        <v>117</v>
      </c>
      <c r="M34" s="924"/>
      <c r="N34" s="925"/>
      <c r="O34" s="717"/>
      <c r="P34" s="717"/>
      <c r="Q34" s="717"/>
      <c r="R34" s="717"/>
      <c r="S34" s="717"/>
      <c r="T34" s="717"/>
      <c r="U34" s="718"/>
      <c r="V34" s="717"/>
      <c r="W34" s="717"/>
      <c r="X34" s="708"/>
      <c r="Y34" s="708" t="s">
        <v>125</v>
      </c>
      <c r="Z34" s="708">
        <v>1705000</v>
      </c>
      <c r="AA34" s="708"/>
      <c r="AB34" s="708"/>
      <c r="AC34" s="708"/>
      <c r="AD34" s="708"/>
      <c r="AE34" s="708"/>
      <c r="AF34" s="708"/>
      <c r="AG34" s="708"/>
      <c r="AH34" s="708"/>
      <c r="AI34" s="708"/>
      <c r="AJ34" s="708"/>
      <c r="AK34" s="708"/>
      <c r="AL34" s="708"/>
    </row>
    <row s="5912" customFormat="1" customHeight="1" ht="15">
      <c r="U35" s="298"/>
    </row>
    <row s="5912" customFormat="1" customHeight="1" ht="15">
      <c r="U36" s="298"/>
    </row>
    <row s="8253" customFormat="1" customHeight="1" ht="11.25">
      <c r="A37" s="1928" t="s">
        <v>1920</v>
      </c>
    </row>
    <row customHeight="1" ht="11.25"/>
    <row s="6386" customFormat="1" customHeight="1" ht="22.5">
      <c r="A39" s="1904"/>
      <c r="B39" s="570"/>
      <c r="C39" s="972"/>
      <c r="D39" s="553"/>
      <c r="E39" s="973"/>
      <c r="F39" s="1925"/>
      <c r="G39" s="1935"/>
      <c r="H39" s="588"/>
    </row>
    <row customHeight="1" ht="11.25"/>
    <row s="8253" customFormat="1" customHeight="1" ht="11.25">
      <c r="A41" s="1928" t="s">
        <v>1921</v>
      </c>
    </row>
    <row customHeight="1" ht="11.25"/>
    <row s="6386" customFormat="1" customHeight="1" ht="22.5">
      <c r="A43" s="570"/>
      <c r="B43" s="570"/>
      <c r="C43" s="570"/>
      <c r="D43" s="553"/>
      <c r="E43" s="973"/>
      <c r="F43" s="974"/>
      <c r="G43" s="1935"/>
      <c r="H43" s="588"/>
    </row>
    <row customHeight="1" ht="11.25"/>
    <row s="8253" customFormat="1" customHeight="1" ht="11.25">
      <c r="A45" s="1928" t="s">
        <v>1922</v>
      </c>
    </row>
    <row customHeight="1" ht="11.25"/>
    <row s="6386" customFormat="1" customHeight="1" ht="24">
      <c r="A47" s="2315" t="s">
        <v>323</v>
      </c>
      <c r="B47" s="615"/>
      <c r="C47" s="2326"/>
      <c r="D47" s="558" t="str">
        <f>A47</f>
        <v>5.1</v>
      </c>
      <c r="E47" s="555" t="s">
        <v>324</v>
      </c>
      <c r="F47" s="2089" t="s">
        <v>316</v>
      </c>
      <c r="G47" s="557" t="s">
        <v>325</v>
      </c>
      <c r="H47" s="588"/>
      <c r="I47" s="965"/>
    </row>
    <row s="6386" customFormat="1" customHeight="1" ht="22.5">
      <c r="A48" s="2315"/>
      <c r="B48" s="615"/>
      <c r="C48" s="2326"/>
      <c r="D48" s="553" t="str">
        <f>D47&amp;".1"</f>
        <v>5.1.1</v>
      </c>
      <c r="E48" s="552" t="s">
        <v>326</v>
      </c>
      <c r="F48" s="2090" t="s">
        <v>28</v>
      </c>
      <c r="G48" s="587"/>
      <c r="H48" s="588"/>
      <c r="I48" s="965"/>
    </row>
    <row s="6386" customFormat="1" customHeight="1" ht="22.5">
      <c r="A49" s="2315"/>
      <c r="B49" s="615"/>
      <c r="C49" s="2326"/>
      <c r="D49" s="553" t="str">
        <f>D47&amp;".2"</f>
        <v>5.1.2</v>
      </c>
      <c r="E49" s="552" t="s">
        <v>327</v>
      </c>
      <c r="F49" s="1845" t="s">
        <v>28</v>
      </c>
      <c r="G49" s="557" t="s">
        <v>328</v>
      </c>
      <c r="H49" s="588"/>
      <c r="I49" s="965"/>
    </row>
    <row s="6386" customFormat="1" customHeight="1" ht="22.5">
      <c r="A50" s="2315"/>
      <c r="B50" s="615"/>
      <c r="C50" s="2326"/>
      <c r="D50" s="553" t="str">
        <f>D47&amp;".3"</f>
        <v>5.1.3</v>
      </c>
      <c r="E50" s="552" t="s">
        <v>329</v>
      </c>
      <c r="F50" s="2090" t="s">
        <v>28</v>
      </c>
      <c r="G50" s="587"/>
      <c r="H50" s="588"/>
      <c r="I50" s="965"/>
    </row>
    <row s="6386" customFormat="1" customHeight="1" ht="22.5">
      <c r="A51" s="2315"/>
      <c r="B51" s="615"/>
      <c r="C51" s="2326"/>
      <c r="D51" s="553" t="str">
        <f>D47&amp;".4"</f>
        <v>5.1.4</v>
      </c>
      <c r="E51" s="552" t="s">
        <v>330</v>
      </c>
      <c r="F51" s="2090" t="s">
        <v>28</v>
      </c>
      <c r="G51" s="557" t="s">
        <v>331</v>
      </c>
      <c r="H51" s="588"/>
      <c r="I51" s="965"/>
    </row>
    <row r="54" s="8253" customFormat="1" customHeight="1" ht="17.25">
      <c r="A54" s="1928" t="s">
        <v>1923</v>
      </c>
    </row>
    <row r="56" s="5747" customFormat="1" customHeight="1" ht="18.75">
      <c r="A56" s="202"/>
      <c r="B56" s="1936"/>
      <c r="C56" s="1936"/>
      <c r="D56" s="1937"/>
      <c r="E56" s="1922"/>
      <c r="F56" s="981">
        <v>13</v>
      </c>
      <c r="G56" s="980"/>
      <c r="H56" s="906"/>
      <c r="I56" s="904"/>
      <c r="J56" s="633" t="s">
        <v>68</v>
      </c>
      <c r="K56" s="1938" t="s">
        <v>28</v>
      </c>
      <c r="L56" s="202"/>
      <c r="M56" s="1749"/>
      <c r="N56" s="1749"/>
      <c r="O56" s="1749"/>
      <c r="P56" s="629" t="s">
        <v>402</v>
      </c>
      <c r="Q56" s="629" t="s">
        <v>403</v>
      </c>
      <c r="R56" s="630" t="s">
        <v>404</v>
      </c>
      <c r="S56" s="1749" t="s">
        <v>405</v>
      </c>
      <c r="T56" s="1749"/>
      <c r="U56" s="1749"/>
      <c r="V56" s="1749"/>
    </row>
    <row r="58" s="8253" customFormat="1" customHeight="1" ht="11.25">
      <c r="A58" s="1928" t="s">
        <v>1924</v>
      </c>
    </row>
    <row r="60" s="5772"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391</v>
      </c>
      <c r="AQ60" s="1737" t="s">
        <v>391</v>
      </c>
      <c r="AR60" s="1749"/>
      <c r="AS60" s="1749"/>
    </row>
    <row r="62" s="8253" customFormat="1" customHeight="1" ht="11.25">
      <c r="A62" s="1928" t="s">
        <v>1925</v>
      </c>
    </row>
    <row r="64" s="7941" customFormat="1" customHeight="1" ht="15">
      <c r="A64" s="258" t="s">
        <v>92</v>
      </c>
      <c r="B64" s="238" t="s">
        <v>28</v>
      </c>
      <c r="C64" s="1939"/>
      <c r="D64" s="241"/>
      <c r="E64" s="494"/>
      <c r="F64" s="494"/>
      <c r="G64" s="1916"/>
      <c r="H64" s="1938"/>
      <c r="I64" s="1917"/>
      <c r="K64" s="385"/>
      <c r="L64" s="386"/>
    </row>
    <row r="66" s="8253" customFormat="1" customHeight="1" ht="11.25">
      <c r="A66" s="1928" t="s">
        <v>1926</v>
      </c>
    </row>
    <row r="68" s="5772" customFormat="1" customHeight="1" ht="14.25">
      <c r="A68" s="456"/>
      <c r="B68" s="1273"/>
      <c r="C68" s="489"/>
      <c r="D68" s="1923"/>
      <c r="E68" s="999"/>
      <c r="F68" s="1938"/>
      <c r="G68" s="202"/>
      <c r="I68" s="1737"/>
      <c r="J68" s="1737"/>
    </row>
    <row r="70" s="8253" customFormat="1" customHeight="1" ht="11.25">
      <c r="A70" s="1928" t="s">
        <v>1927</v>
      </c>
    </row>
    <row r="72" s="5772" customFormat="1" customHeight="1" ht="27">
      <c r="A72" s="1279"/>
      <c r="B72" s="1279"/>
      <c r="C72" s="1279"/>
      <c r="D72" s="1273"/>
      <c r="E72" s="1940"/>
      <c r="F72" s="2694"/>
      <c r="G72" s="2695"/>
      <c r="H72" s="2696" t="s">
        <v>68</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68</v>
      </c>
      <c r="Z72" s="1921"/>
      <c r="AA72" s="1905">
        <v>1</v>
      </c>
      <c r="AB72" s="1355"/>
      <c r="AD72" s="1749" t="s">
        <v>1928</v>
      </c>
    </row>
    <row s="577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1929</v>
      </c>
    </row>
    <row r="75" s="8253" customFormat="1" customHeight="1" ht="11.25">
      <c r="A75" s="1928" t="s">
        <v>1930</v>
      </c>
    </row>
    <row r="77" s="577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1928</v>
      </c>
    </row>
    <row r="79" s="8253" customFormat="1" customHeight="1" ht="11.25">
      <c r="A79" s="1928" t="s">
        <v>1931</v>
      </c>
    </row>
    <row customHeight="1" ht="17.25"/>
    <row s="577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772" customFormat="1" customHeight="1" ht="0.75">
      <c r="A82" s="1279"/>
      <c r="B82" s="1279"/>
      <c r="C82" s="1279"/>
      <c r="D82" s="1273"/>
      <c r="E82" s="1283"/>
      <c r="F82" s="2649"/>
      <c r="G82" s="2628"/>
      <c r="H82" s="2653" t="s">
        <v>386</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77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77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77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77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772" customFormat="1" customHeight="1" ht="12">
      <c r="A87" s="1279"/>
      <c r="B87" s="1279"/>
      <c r="C87" s="1279"/>
      <c r="D87" s="1273"/>
      <c r="E87" s="1283"/>
      <c r="F87" s="2650"/>
      <c r="G87" s="1303"/>
      <c r="H87" s="1303"/>
      <c r="I87" s="2648" t="s">
        <v>1932</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253" customFormat="1" customHeight="1" ht="11.25">
      <c r="A89" s="1928" t="s">
        <v>1933</v>
      </c>
    </row>
    <row r="91" s="5772"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77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77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1934</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253" customFormat="1" customHeight="1" ht="11.25">
      <c r="A95" s="1928" t="s">
        <v>1935</v>
      </c>
    </row>
    <row r="97" s="577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253" customFormat="1" customHeight="1" ht="11.25">
      <c r="A99" s="1928" t="s">
        <v>1936</v>
      </c>
    </row>
    <row r="101" s="5772" customFormat="1" customHeight="1" ht="11.25">
      <c r="A101" s="1279"/>
      <c r="B101" s="1279"/>
      <c r="C101" s="1279"/>
      <c r="D101" s="1273"/>
      <c r="E101" s="1283"/>
      <c r="F101" s="1942"/>
      <c r="G101" s="1943"/>
      <c r="H101" s="2628" t="s">
        <v>117</v>
      </c>
      <c r="I101" s="2629"/>
      <c r="J101" s="2598"/>
      <c r="K101" s="2630"/>
      <c r="L101" s="2220" t="s">
        <v>19</v>
      </c>
      <c r="M101" s="2221"/>
      <c r="N101" s="2099"/>
      <c r="O101" s="1290" t="s">
        <v>386</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77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77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77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1934</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772" customFormat="1" customHeight="1" ht="11.25">
      <c r="A105" s="1279"/>
      <c r="B105" s="1279"/>
      <c r="C105" s="1279"/>
      <c r="D105" s="1273"/>
      <c r="E105" s="1283"/>
      <c r="F105" s="1942"/>
      <c r="G105" s="1943"/>
      <c r="H105" s="2628"/>
      <c r="I105" s="2629"/>
      <c r="J105" s="2598"/>
      <c r="K105" s="2630"/>
      <c r="L105" s="2220"/>
      <c r="M105" s="2221"/>
      <c r="N105" s="1288"/>
      <c r="O105" s="1289"/>
      <c r="P105" s="1281" t="s">
        <v>1937</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253" customFormat="1" customHeight="1" ht="11.25">
      <c r="A107" s="1928" t="s">
        <v>1938</v>
      </c>
    </row>
    <row customHeight="1" ht="17.25"/>
    <row s="7788"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788"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788" customFormat="1" customHeight="1" ht="12">
      <c r="A111" s="1037"/>
      <c r="B111" s="1036"/>
      <c r="C111" s="1037"/>
      <c r="D111" s="1037"/>
      <c r="E111" s="1037"/>
      <c r="F111" s="1326"/>
      <c r="G111" s="1913" t="s">
        <v>1939</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253" customFormat="1" customHeight="1" ht="11.25">
      <c r="A113" s="1928" t="s">
        <v>1940</v>
      </c>
    </row>
    <row r="115" s="5912" customFormat="1" customHeight="1" ht="15">
      <c r="A115" s="736"/>
      <c r="B115" s="737"/>
      <c r="C115" s="737"/>
      <c r="D115" s="2691" t="s">
        <v>117</v>
      </c>
      <c r="E115" s="2490" t="s">
        <v>113</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620</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912" customFormat="1" customHeight="1" ht="15">
      <c r="A116" s="736"/>
      <c r="B116" s="737"/>
      <c r="C116" s="737"/>
      <c r="D116" s="2692"/>
      <c r="E116" s="2490" t="s">
        <v>575</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912" customFormat="1" customHeight="1" ht="15">
      <c r="A117" s="736"/>
      <c r="B117" s="737"/>
      <c r="C117" s="737"/>
      <c r="D117" s="2692"/>
      <c r="E117" s="2490" t="s">
        <v>576</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912" customFormat="1" customHeight="1" ht="24.75">
      <c r="A118" s="1919"/>
      <c r="B118" s="1273"/>
      <c r="C118" s="525"/>
      <c r="D118" s="2692"/>
      <c r="E118" s="2489" t="s">
        <v>621</v>
      </c>
      <c r="F118" s="2489"/>
      <c r="G118" s="2489"/>
      <c r="H118" s="2489"/>
      <c r="I118" s="2489"/>
      <c r="J118" s="2489"/>
      <c r="K118" s="2489"/>
      <c r="L118" s="2489"/>
      <c r="M118" s="2489"/>
      <c r="N118" s="2489"/>
      <c r="O118" s="2489"/>
      <c r="P118" s="2489"/>
      <c r="Q118" s="671">
        <f>SUMIF(T119:T120,"i",Q119:Q120)</f>
        <v>0</v>
      </c>
      <c r="R118" s="1130"/>
      <c r="S118" s="1911" t="s">
        <v>622</v>
      </c>
      <c r="T118" s="830" t="s">
        <v>623</v>
      </c>
      <c r="U118" s="2487">
        <v>1</v>
      </c>
      <c r="V118" s="2487" t="s">
        <v>586</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91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912" customFormat="1" customHeight="1" ht="11.25">
      <c r="A120" s="1919"/>
      <c r="B120" s="1273"/>
      <c r="C120" s="525"/>
      <c r="D120" s="2692"/>
      <c r="E120" s="762" t="s">
        <v>28</v>
      </c>
      <c r="F120" s="1281" t="s">
        <v>28</v>
      </c>
      <c r="G120" s="1281" t="s">
        <v>1941</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912" customFormat="1" customHeight="1" ht="24.75">
      <c r="A121" s="1919"/>
      <c r="B121" s="1273"/>
      <c r="C121" s="525"/>
      <c r="D121" s="2692"/>
      <c r="E121" s="2489" t="s">
        <v>624</v>
      </c>
      <c r="F121" s="2489"/>
      <c r="G121" s="2489"/>
      <c r="H121" s="2489"/>
      <c r="I121" s="2489"/>
      <c r="J121" s="2489"/>
      <c r="K121" s="2489"/>
      <c r="L121" s="2489"/>
      <c r="M121" s="2489"/>
      <c r="N121" s="2489"/>
      <c r="O121" s="2489"/>
      <c r="P121" s="2489"/>
      <c r="Q121" s="671">
        <f>SUMIF(T122:T123,"i",Q122:Q123)</f>
        <v>0</v>
      </c>
      <c r="R121" s="1130"/>
      <c r="S121" s="1911" t="s">
        <v>625</v>
      </c>
      <c r="T121" s="830" t="s">
        <v>623</v>
      </c>
      <c r="U121" s="2487">
        <v>1</v>
      </c>
      <c r="V121" s="2487" t="s">
        <v>586</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91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912" customFormat="1" customHeight="1" ht="11.25">
      <c r="A123" s="1919"/>
      <c r="B123" s="1273"/>
      <c r="C123" s="525"/>
      <c r="D123" s="2693"/>
      <c r="E123" s="762" t="s">
        <v>28</v>
      </c>
      <c r="F123" s="1281" t="s">
        <v>28</v>
      </c>
      <c r="G123" s="1281" t="s">
        <v>1941</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253" customFormat="1" customHeight="1" ht="11.25">
      <c r="A125" s="1928" t="s">
        <v>1942</v>
      </c>
    </row>
    <row r="127" s="5912" customFormat="1" customHeight="1" ht="15">
      <c r="A127" s="736"/>
      <c r="B127" s="737"/>
      <c r="C127" s="737"/>
      <c r="D127" s="2691" t="s">
        <v>117</v>
      </c>
      <c r="E127" s="2490" t="s">
        <v>113</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620</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912" customFormat="1" customHeight="1" ht="15">
      <c r="A128" s="736"/>
      <c r="B128" s="737"/>
      <c r="C128" s="737"/>
      <c r="D128" s="2692"/>
      <c r="E128" s="2490" t="s">
        <v>575</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912" customFormat="1" customHeight="1" ht="15">
      <c r="A129" s="736"/>
      <c r="B129" s="737"/>
      <c r="C129" s="737"/>
      <c r="D129" s="2692"/>
      <c r="E129" s="2490" t="s">
        <v>576</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912" customFormat="1" customHeight="1" ht="24.75">
      <c r="A130" s="1919"/>
      <c r="B130" s="1273"/>
      <c r="C130" s="525"/>
      <c r="D130" s="2692"/>
      <c r="E130" s="2489" t="s">
        <v>621</v>
      </c>
      <c r="F130" s="2489"/>
      <c r="G130" s="2489"/>
      <c r="H130" s="2489"/>
      <c r="I130" s="2489"/>
      <c r="J130" s="2489"/>
      <c r="K130" s="2489"/>
      <c r="L130" s="2489"/>
      <c r="M130" s="2489"/>
      <c r="N130" s="2489"/>
      <c r="O130" s="2489"/>
      <c r="P130" s="2489"/>
      <c r="Q130" s="671">
        <f>SUMIF(T131:T132,"i",Q131:Q132)</f>
        <v>0</v>
      </c>
      <c r="R130" s="1130"/>
      <c r="S130" s="1911" t="s">
        <v>622</v>
      </c>
      <c r="T130" s="830" t="s">
        <v>623</v>
      </c>
      <c r="U130" s="2487">
        <v>1</v>
      </c>
      <c r="V130" s="2487" t="s">
        <v>586</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91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912" customFormat="1" customHeight="1" ht="11.25">
      <c r="A132" s="1919"/>
      <c r="B132" s="1273"/>
      <c r="C132" s="525"/>
      <c r="D132" s="2692"/>
      <c r="E132" s="762" t="s">
        <v>28</v>
      </c>
      <c r="F132" s="1281" t="s">
        <v>28</v>
      </c>
      <c r="G132" s="1281" t="s">
        <v>1941</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221"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623</v>
      </c>
      <c r="U133" s="2487">
        <v>1</v>
      </c>
      <c r="V133" s="2487" t="s">
        <v>586</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221"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221"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253" customFormat="1" customHeight="1" ht="11.25">
      <c r="A137" s="1928" t="s">
        <v>1943</v>
      </c>
    </row>
    <row r="139" s="5912" customFormat="1" customHeight="1" ht="45">
      <c r="A139" s="1919"/>
      <c r="B139" s="1273"/>
      <c r="C139" s="525"/>
      <c r="D139" s="202"/>
      <c r="E139" s="2685"/>
      <c r="F139" s="2221" t="s">
        <v>117</v>
      </c>
      <c r="G139" s="2688" t="s">
        <v>28</v>
      </c>
      <c r="H139" s="402"/>
      <c r="I139" s="750" t="s">
        <v>117</v>
      </c>
      <c r="J139" s="1920" t="s">
        <v>1944</v>
      </c>
      <c r="K139" s="751" t="s">
        <v>557</v>
      </c>
      <c r="L139" s="2337" t="s">
        <v>557</v>
      </c>
      <c r="M139" s="2690"/>
      <c r="N139" s="751" t="s">
        <v>557</v>
      </c>
      <c r="O139" s="751" t="s">
        <v>557</v>
      </c>
      <c r="P139" s="751" t="s">
        <v>557</v>
      </c>
      <c r="Q139" s="752">
        <f>SUM(Q140:Q142)</f>
        <v>0</v>
      </c>
      <c r="R139" s="752">
        <f>IF(R136=0,0,(Q136/R136)*100)</f>
        <v>0</v>
      </c>
      <c r="S139" s="2292"/>
      <c r="T139" s="830" t="s">
        <v>623</v>
      </c>
      <c r="U139" s="202"/>
      <c r="V139" s="202"/>
      <c r="AC139" s="202"/>
    </row>
    <row s="5912" customFormat="1" customHeight="1" ht="11.25">
      <c r="A140" s="1919"/>
      <c r="B140" s="1273"/>
      <c r="C140" s="525"/>
      <c r="D140" s="202"/>
      <c r="E140" s="2686"/>
      <c r="F140" s="2221"/>
      <c r="G140" s="2688"/>
      <c r="H140" s="2240"/>
      <c r="I140" s="2628" t="s">
        <v>1032</v>
      </c>
      <c r="J140" s="2682"/>
      <c r="K140" s="2683"/>
      <c r="L140" s="753"/>
      <c r="M140" s="754" t="s">
        <v>117</v>
      </c>
      <c r="N140" s="1908"/>
      <c r="O140" s="755"/>
      <c r="P140" s="756"/>
      <c r="Q140" s="755"/>
      <c r="R140" s="757">
        <v>0</v>
      </c>
      <c r="S140" s="2292"/>
      <c r="T140" s="830"/>
      <c r="U140" s="202"/>
      <c r="V140" s="202"/>
      <c r="AC140" s="202"/>
    </row>
    <row s="5912" customFormat="1" customHeight="1" ht="11.25">
      <c r="A141" s="1919"/>
      <c r="B141" s="1273"/>
      <c r="C141" s="525"/>
      <c r="D141" s="202"/>
      <c r="E141" s="2686"/>
      <c r="F141" s="2221"/>
      <c r="G141" s="2688"/>
      <c r="H141" s="2240"/>
      <c r="I141" s="2628"/>
      <c r="J141" s="2682"/>
      <c r="K141" s="2684"/>
      <c r="L141" s="758"/>
      <c r="M141" s="759"/>
      <c r="N141" s="760" t="s">
        <v>1945</v>
      </c>
      <c r="O141" s="760"/>
      <c r="P141" s="760"/>
      <c r="Q141" s="760"/>
      <c r="R141" s="761"/>
      <c r="S141" s="2292"/>
      <c r="T141" s="830"/>
      <c r="U141" s="202"/>
      <c r="V141" s="202"/>
      <c r="AC141" s="202"/>
    </row>
    <row s="5912" customFormat="1" customHeight="1" ht="11.25">
      <c r="A142" s="1919"/>
      <c r="B142" s="1273"/>
      <c r="C142" s="525"/>
      <c r="D142" s="202"/>
      <c r="E142" s="2687"/>
      <c r="F142" s="2221"/>
      <c r="G142" s="2689"/>
      <c r="H142" s="758" t="s">
        <v>28</v>
      </c>
      <c r="I142" s="759"/>
      <c r="J142" s="760" t="s">
        <v>1946</v>
      </c>
      <c r="K142" s="760"/>
      <c r="L142" s="760"/>
      <c r="M142" s="760"/>
      <c r="N142" s="760"/>
      <c r="O142" s="760"/>
      <c r="P142" s="760"/>
      <c r="Q142" s="760"/>
      <c r="R142" s="761"/>
      <c r="S142" s="2292"/>
      <c r="T142" s="830"/>
      <c r="U142" s="202"/>
      <c r="V142" s="202"/>
      <c r="AC142" s="202"/>
    </row>
    <row r="147" s="5912" customFormat="1" customHeight="1" ht="11.25">
      <c r="A147" s="1919"/>
      <c r="B147" s="1273"/>
      <c r="C147" s="525"/>
      <c r="D147" s="202"/>
      <c r="E147" s="1943"/>
      <c r="F147" s="1943"/>
      <c r="G147" s="1943"/>
      <c r="H147" s="2240"/>
      <c r="I147" s="2628" t="s">
        <v>1032</v>
      </c>
      <c r="J147" s="2682"/>
      <c r="K147" s="2683"/>
      <c r="L147" s="753"/>
      <c r="M147" s="754" t="s">
        <v>117</v>
      </c>
      <c r="N147" s="1908"/>
      <c r="O147" s="755"/>
      <c r="P147" s="756"/>
      <c r="Q147" s="755"/>
      <c r="R147" s="757">
        <v>0</v>
      </c>
      <c r="S147" s="202"/>
      <c r="T147" s="830"/>
      <c r="U147" s="202"/>
      <c r="V147" s="202"/>
      <c r="AC147" s="202"/>
    </row>
    <row s="5912" customFormat="1" customHeight="1" ht="11.25">
      <c r="A148" s="1919"/>
      <c r="B148" s="1273"/>
      <c r="C148" s="525"/>
      <c r="D148" s="202"/>
      <c r="E148" s="1943"/>
      <c r="F148" s="1943"/>
      <c r="G148" s="1943"/>
      <c r="H148" s="2240"/>
      <c r="I148" s="2628"/>
      <c r="J148" s="2682"/>
      <c r="K148" s="2684"/>
      <c r="L148" s="758"/>
      <c r="M148" s="759"/>
      <c r="N148" s="760" t="s">
        <v>1945</v>
      </c>
      <c r="O148" s="760"/>
      <c r="P148" s="760"/>
      <c r="Q148" s="760"/>
      <c r="R148" s="761"/>
      <c r="S148" s="202"/>
      <c r="T148" s="830"/>
      <c r="U148" s="202"/>
      <c r="V148" s="202"/>
      <c r="AC148" s="202"/>
    </row>
    <row r="150" s="5912" customFormat="1" customHeight="1" ht="11.25">
      <c r="A150" s="1919"/>
      <c r="B150" s="1273"/>
      <c r="C150" s="525"/>
      <c r="D150" s="202"/>
      <c r="E150" s="1950"/>
      <c r="F150" s="1948"/>
      <c r="G150" s="1948"/>
      <c r="H150" s="1951"/>
      <c r="I150" s="1943"/>
      <c r="J150" s="1944"/>
      <c r="K150" s="1944"/>
      <c r="L150" s="753"/>
      <c r="M150" s="754" t="s">
        <v>117</v>
      </c>
      <c r="N150" s="1908"/>
      <c r="O150" s="755"/>
      <c r="P150" s="756"/>
      <c r="Q150" s="755"/>
      <c r="R150" s="757">
        <v>0</v>
      </c>
      <c r="S150" s="202"/>
      <c r="T150" s="830"/>
      <c r="U150" s="202"/>
      <c r="V150" s="202"/>
      <c r="AC150" s="202"/>
    </row>
    <row r="152" s="8253" customFormat="1" customHeight="1" ht="17.25">
      <c r="A152" s="1928" t="s">
        <v>1947</v>
      </c>
    </row>
    <row customHeight="1" ht="17.25">
      <c r="G153" s="1952"/>
      <c r="H153" s="1952"/>
      <c r="I153" s="1952"/>
      <c r="M153" s="1948"/>
    </row>
    <row s="5987" customFormat="1" customHeight="1" ht="17.25">
      <c r="A154" s="1953"/>
      <c r="C154" s="1955"/>
      <c r="D154" s="2642"/>
      <c r="E154" s="2256"/>
      <c r="F154" s="2258"/>
      <c r="G154" s="2644"/>
      <c r="H154" s="2642"/>
      <c r="I154" s="2642">
        <v>1</v>
      </c>
      <c r="J154" s="2614"/>
      <c r="K154" s="2298" t="s">
        <v>68</v>
      </c>
      <c r="L154" s="2221"/>
      <c r="M154" s="2221" t="s">
        <v>117</v>
      </c>
      <c r="N154" s="2617" t="str">
        <f>IF(Z154="","",INDEX(TERRITORY_MR_LIST,MATCH(Z154,TERRITORY_LIST_ID,0)))</f>
        <v/>
      </c>
      <c r="O154" s="2298" t="s">
        <v>68</v>
      </c>
      <c r="P154" s="2221"/>
      <c r="Q154" s="2221" t="s">
        <v>117</v>
      </c>
      <c r="R154" s="2615" t="s">
        <v>28</v>
      </c>
      <c r="S154" s="2220" t="s">
        <v>68</v>
      </c>
      <c r="T154" s="1924"/>
      <c r="U154" s="1924" t="s">
        <v>117</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98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424</v>
      </c>
      <c r="W155" s="432"/>
      <c r="Y155" s="1372"/>
      <c r="Z155" s="1372"/>
      <c r="AA155" s="1372"/>
      <c r="AB155" s="1372"/>
      <c r="AC155" s="1372"/>
      <c r="AD155" s="1372"/>
      <c r="AE155" s="1372"/>
      <c r="AF155" s="1372"/>
      <c r="AG155" s="1372"/>
      <c r="AH155" s="1372"/>
      <c r="AI155" s="1372"/>
      <c r="AJ155" s="1372"/>
      <c r="AK155" s="1372"/>
    </row>
    <row s="5987" customFormat="1" customHeight="1" ht="17.25">
      <c r="A156" s="1953"/>
      <c r="C156" s="1958"/>
      <c r="D156" s="2616"/>
      <c r="E156" s="2643"/>
      <c r="F156" s="2259"/>
      <c r="G156" s="2645"/>
      <c r="H156" s="2616"/>
      <c r="I156" s="2616"/>
      <c r="J156" s="2646"/>
      <c r="K156" s="2299"/>
      <c r="L156" s="2616"/>
      <c r="M156" s="2616"/>
      <c r="N156" s="2618"/>
      <c r="O156" s="2225"/>
      <c r="P156" s="430"/>
      <c r="Q156" s="431"/>
      <c r="R156" s="431" t="s">
        <v>236</v>
      </c>
      <c r="S156" s="1959"/>
      <c r="T156" s="1959"/>
      <c r="U156" s="1959"/>
      <c r="V156" s="1959"/>
      <c r="W156" s="432"/>
      <c r="Y156" s="1372"/>
      <c r="Z156" s="1372"/>
      <c r="AA156" s="1372"/>
      <c r="AB156" s="1372"/>
      <c r="AC156" s="1372"/>
      <c r="AD156" s="1372"/>
      <c r="AE156" s="1372"/>
      <c r="AF156" s="1372"/>
      <c r="AG156" s="1372"/>
      <c r="AH156" s="1372"/>
      <c r="AI156" s="1372"/>
      <c r="AJ156" s="1372"/>
      <c r="AK156" s="1372"/>
    </row>
    <row s="5987" customFormat="1" customHeight="1" ht="17.25">
      <c r="A157" s="1953"/>
      <c r="C157" s="1958"/>
      <c r="D157" s="2616"/>
      <c r="E157" s="2643"/>
      <c r="F157" s="2259"/>
      <c r="G157" s="2645"/>
      <c r="H157" s="2616"/>
      <c r="I157" s="2616"/>
      <c r="J157" s="2646"/>
      <c r="K157" s="2225"/>
      <c r="L157" s="430"/>
      <c r="M157" s="431"/>
      <c r="N157" s="431" t="s">
        <v>237</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987" customFormat="1" customHeight="1" ht="17.25">
      <c r="A158" s="1953"/>
      <c r="C158" s="1958"/>
      <c r="D158" s="2616"/>
      <c r="E158" s="2643"/>
      <c r="F158" s="2260"/>
      <c r="G158" s="2645"/>
      <c r="H158" s="430"/>
      <c r="I158" s="431"/>
      <c r="J158" s="431" t="s">
        <v>238</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987" customFormat="1" customHeight="1" ht="17.25">
      <c r="A160" s="1953"/>
      <c r="C160" s="1955"/>
      <c r="D160" s="1943"/>
      <c r="E160" s="1960"/>
      <c r="F160" s="1897"/>
      <c r="G160" s="1961"/>
      <c r="H160" s="2642"/>
      <c r="I160" s="2642">
        <v>1</v>
      </c>
      <c r="J160" s="2614"/>
      <c r="K160" s="2298" t="s">
        <v>68</v>
      </c>
      <c r="L160" s="2221"/>
      <c r="M160" s="2221" t="s">
        <v>117</v>
      </c>
      <c r="N160" s="2617" t="str">
        <f>IF(Z160="","",INDEX(TERRITORY_MR_LIST,MATCH(Z160,TERRITORY_LIST_ID,0)))</f>
        <v/>
      </c>
      <c r="O160" s="2298" t="s">
        <v>68</v>
      </c>
      <c r="P160" s="2221"/>
      <c r="Q160" s="2221" t="s">
        <v>117</v>
      </c>
      <c r="R160" s="2615" t="s">
        <v>28</v>
      </c>
      <c r="S160" s="2220" t="s">
        <v>68</v>
      </c>
      <c r="T160" s="1924"/>
      <c r="U160" s="1924" t="s">
        <v>117</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98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424</v>
      </c>
      <c r="W161" s="432"/>
      <c r="Y161" s="1372"/>
      <c r="Z161" s="1372"/>
      <c r="AA161" s="1372"/>
      <c r="AB161" s="1372"/>
      <c r="AC161" s="1372"/>
      <c r="AD161" s="1372"/>
      <c r="AE161" s="1372"/>
      <c r="AF161" s="1372"/>
      <c r="AG161" s="1372"/>
      <c r="AH161" s="1372"/>
      <c r="AI161" s="1372"/>
      <c r="AJ161" s="1372"/>
      <c r="AK161" s="1372"/>
    </row>
    <row s="5987" customFormat="1" customHeight="1" ht="17.25">
      <c r="A162" s="1953"/>
      <c r="C162" s="1958"/>
      <c r="D162" s="1943"/>
      <c r="E162" s="1960"/>
      <c r="F162" s="1897"/>
      <c r="G162" s="1961"/>
      <c r="H162" s="2616"/>
      <c r="I162" s="2616"/>
      <c r="J162" s="2646"/>
      <c r="K162" s="2299"/>
      <c r="L162" s="2616"/>
      <c r="M162" s="2616"/>
      <c r="N162" s="2618"/>
      <c r="O162" s="2225"/>
      <c r="P162" s="430"/>
      <c r="Q162" s="431"/>
      <c r="R162" s="431" t="s">
        <v>236</v>
      </c>
      <c r="S162" s="1959"/>
      <c r="T162" s="1959"/>
      <c r="U162" s="1959"/>
      <c r="V162" s="1959"/>
      <c r="W162" s="432"/>
      <c r="Y162" s="1372"/>
      <c r="Z162" s="1372"/>
      <c r="AA162" s="1372"/>
      <c r="AB162" s="1372"/>
      <c r="AC162" s="1372"/>
      <c r="AD162" s="1372"/>
      <c r="AE162" s="1372"/>
      <c r="AF162" s="1372"/>
      <c r="AG162" s="1372"/>
      <c r="AH162" s="1372"/>
      <c r="AI162" s="1372"/>
      <c r="AJ162" s="1372"/>
      <c r="AK162" s="1372"/>
    </row>
    <row s="5987" customFormat="1" customHeight="1" ht="17.25">
      <c r="A163" s="1953"/>
      <c r="C163" s="1958"/>
      <c r="D163" s="1943"/>
      <c r="E163" s="1960"/>
      <c r="F163" s="1897"/>
      <c r="G163" s="1961"/>
      <c r="H163" s="2616"/>
      <c r="I163" s="2616"/>
      <c r="J163" s="2646"/>
      <c r="K163" s="2225"/>
      <c r="L163" s="430"/>
      <c r="M163" s="431"/>
      <c r="N163" s="431" t="s">
        <v>237</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987" customFormat="1" customHeight="1" ht="17.25">
      <c r="A165" s="1953"/>
      <c r="C165" s="1955"/>
      <c r="D165" s="1943"/>
      <c r="E165" s="1960"/>
      <c r="F165" s="1897"/>
      <c r="G165" s="1961"/>
      <c r="H165" s="1943"/>
      <c r="I165" s="1943"/>
      <c r="J165" s="1962"/>
      <c r="K165" s="1873"/>
      <c r="L165" s="2221"/>
      <c r="M165" s="2221" t="s">
        <v>117</v>
      </c>
      <c r="N165" s="2617" t="str">
        <f>IF(Z165="","",INDEX(TERRITORY_MR_LIST,MATCH(Z165,TERRITORY_LIST_ID,0)))</f>
        <v/>
      </c>
      <c r="O165" s="2298" t="s">
        <v>68</v>
      </c>
      <c r="P165" s="2221"/>
      <c r="Q165" s="2221" t="s">
        <v>117</v>
      </c>
      <c r="R165" s="2615" t="s">
        <v>28</v>
      </c>
      <c r="S165" s="2220" t="s">
        <v>68</v>
      </c>
      <c r="T165" s="1924"/>
      <c r="U165" s="1924" t="s">
        <v>117</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98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424</v>
      </c>
      <c r="W166" s="432"/>
      <c r="Y166" s="1372"/>
      <c r="Z166" s="1372"/>
      <c r="AA166" s="1372"/>
      <c r="AB166" s="1372"/>
      <c r="AC166" s="1372"/>
      <c r="AD166" s="1372"/>
      <c r="AE166" s="1372"/>
      <c r="AF166" s="1372"/>
      <c r="AG166" s="1372"/>
      <c r="AH166" s="1372"/>
      <c r="AI166" s="1372"/>
      <c r="AJ166" s="1372"/>
      <c r="AK166" s="1372"/>
    </row>
    <row s="5987" customFormat="1" customHeight="1" ht="17.25">
      <c r="A167" s="1953"/>
      <c r="C167" s="1958"/>
      <c r="D167" s="1943"/>
      <c r="E167" s="1960"/>
      <c r="F167" s="1897"/>
      <c r="G167" s="1961"/>
      <c r="H167" s="1943"/>
      <c r="I167" s="1943"/>
      <c r="J167" s="1962"/>
      <c r="K167" s="1873"/>
      <c r="L167" s="2616"/>
      <c r="M167" s="2616"/>
      <c r="N167" s="2618"/>
      <c r="O167" s="2225"/>
      <c r="P167" s="430"/>
      <c r="Q167" s="431"/>
      <c r="R167" s="431" t="s">
        <v>236</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987" customFormat="1" customHeight="1" ht="17.25">
      <c r="A169" s="1953"/>
      <c r="C169" s="1955"/>
      <c r="D169" s="1943"/>
      <c r="E169" s="1960"/>
      <c r="F169" s="1897"/>
      <c r="G169" s="1961"/>
      <c r="H169" s="1943"/>
      <c r="I169" s="1943"/>
      <c r="J169" s="1962"/>
      <c r="K169" s="1873"/>
      <c r="L169" s="1869"/>
      <c r="M169" s="1869"/>
      <c r="N169" s="2161"/>
      <c r="O169" s="1900"/>
      <c r="P169" s="2221"/>
      <c r="Q169" s="2221" t="s">
        <v>117</v>
      </c>
      <c r="R169" s="2615" t="s">
        <v>28</v>
      </c>
      <c r="S169" s="2220" t="s">
        <v>68</v>
      </c>
      <c r="T169" s="1924"/>
      <c r="U169" s="1924" t="s">
        <v>117</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98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424</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98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117</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253" customFormat="1" customHeight="1" ht="17.25">
      <c r="A174" s="1928" t="s">
        <v>1948</v>
      </c>
    </row>
    <row customHeight="1" ht="17.25">
      <c r="G175" s="1952"/>
      <c r="H175" s="1952"/>
      <c r="I175" s="1952"/>
      <c r="M175" s="1948"/>
    </row>
    <row s="5987" customFormat="1" customHeight="1" ht="17.25">
      <c r="A176" s="1953"/>
      <c r="C176" s="1955"/>
      <c r="D176" s="2642"/>
      <c r="E176" s="2256"/>
      <c r="F176" s="2258"/>
      <c r="G176" s="2644"/>
      <c r="H176" s="2642"/>
      <c r="I176" s="2642">
        <v>1</v>
      </c>
      <c r="J176" s="2614"/>
      <c r="K176" s="2298" t="s">
        <v>68</v>
      </c>
      <c r="L176" s="2221"/>
      <c r="M176" s="2221" t="s">
        <v>117</v>
      </c>
      <c r="N176" s="2617" t="str">
        <f>IF(Z176="","",INDEX(TERRITORY_MR_LIST,MATCH(Z176,TERRITORY_LIST_ID,0)))</f>
        <v/>
      </c>
      <c r="O176" s="2298" t="s">
        <v>68</v>
      </c>
      <c r="P176" s="2221"/>
      <c r="Q176" s="2221" t="s">
        <v>117</v>
      </c>
      <c r="R176" s="2615" t="s">
        <v>28</v>
      </c>
      <c r="S176" s="2519" t="s">
        <v>19</v>
      </c>
      <c r="T176" s="1915"/>
      <c r="U176" s="1915" t="s">
        <v>117</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98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987" customFormat="1" customHeight="1" ht="17.25">
      <c r="A178" s="1953"/>
      <c r="C178" s="1958"/>
      <c r="D178" s="2616"/>
      <c r="E178" s="2643"/>
      <c r="F178" s="2259"/>
      <c r="G178" s="2645"/>
      <c r="H178" s="2616"/>
      <c r="I178" s="2616"/>
      <c r="J178" s="2646"/>
      <c r="K178" s="2299"/>
      <c r="L178" s="2616"/>
      <c r="M178" s="2616"/>
      <c r="N178" s="2618"/>
      <c r="O178" s="2225"/>
      <c r="P178" s="430"/>
      <c r="Q178" s="431"/>
      <c r="R178" s="431" t="s">
        <v>236</v>
      </c>
      <c r="S178" s="1959"/>
      <c r="T178" s="1959"/>
      <c r="U178" s="1959"/>
      <c r="V178" s="1959"/>
      <c r="W178" s="1546"/>
      <c r="Y178" s="1372"/>
      <c r="Z178" s="1372"/>
      <c r="AA178" s="1372"/>
      <c r="AB178" s="1372"/>
      <c r="AC178" s="1372"/>
      <c r="AD178" s="1372"/>
      <c r="AE178" s="1372"/>
      <c r="AF178" s="1372"/>
      <c r="AG178" s="1372"/>
      <c r="AH178" s="1372"/>
      <c r="AI178" s="1372"/>
      <c r="AJ178" s="1372"/>
      <c r="AK178" s="1372"/>
    </row>
    <row s="5987" customFormat="1" customHeight="1" ht="17.25">
      <c r="A179" s="1953"/>
      <c r="C179" s="1958"/>
      <c r="D179" s="2616"/>
      <c r="E179" s="2643"/>
      <c r="F179" s="2259"/>
      <c r="G179" s="2645"/>
      <c r="H179" s="2616"/>
      <c r="I179" s="2616"/>
      <c r="J179" s="2646"/>
      <c r="K179" s="2225"/>
      <c r="L179" s="430"/>
      <c r="M179" s="431"/>
      <c r="N179" s="431" t="s">
        <v>237</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987" customFormat="1" customHeight="1" ht="17.25">
      <c r="A180" s="1953"/>
      <c r="C180" s="1958"/>
      <c r="D180" s="2616"/>
      <c r="E180" s="2643"/>
      <c r="F180" s="2260"/>
      <c r="G180" s="2645"/>
      <c r="H180" s="430"/>
      <c r="I180" s="431"/>
      <c r="J180" s="431" t="s">
        <v>238</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987" customFormat="1" customHeight="1" ht="17.25">
      <c r="A182" s="1953"/>
      <c r="C182" s="1955"/>
      <c r="D182" s="1943"/>
      <c r="E182" s="1960"/>
      <c r="F182" s="1897"/>
      <c r="G182" s="1961"/>
      <c r="H182" s="2642"/>
      <c r="I182" s="2642">
        <v>1</v>
      </c>
      <c r="J182" s="2614"/>
      <c r="K182" s="2298" t="s">
        <v>68</v>
      </c>
      <c r="L182" s="2221"/>
      <c r="M182" s="2221" t="s">
        <v>117</v>
      </c>
      <c r="N182" s="2617" t="str">
        <f>IF(Z182="","",INDEX(TERRITORY_MR_LIST,MATCH(Z182,TERRITORY_LIST_ID,0)))</f>
        <v/>
      </c>
      <c r="O182" s="2298" t="s">
        <v>68</v>
      </c>
      <c r="P182" s="2221"/>
      <c r="Q182" s="2221" t="s">
        <v>117</v>
      </c>
      <c r="R182" s="2615" t="s">
        <v>28</v>
      </c>
      <c r="S182" s="2519" t="s">
        <v>19</v>
      </c>
      <c r="T182" s="1915"/>
      <c r="U182" s="1915" t="s">
        <v>117</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98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987" customFormat="1" customHeight="1" ht="17.25">
      <c r="A184" s="1953"/>
      <c r="C184" s="1958"/>
      <c r="D184" s="1943"/>
      <c r="E184" s="1960"/>
      <c r="F184" s="1897"/>
      <c r="G184" s="1961"/>
      <c r="H184" s="2616"/>
      <c r="I184" s="2616"/>
      <c r="J184" s="2646"/>
      <c r="K184" s="2299"/>
      <c r="L184" s="2616"/>
      <c r="M184" s="2616"/>
      <c r="N184" s="2618"/>
      <c r="O184" s="2225"/>
      <c r="P184" s="430"/>
      <c r="Q184" s="431"/>
      <c r="R184" s="431" t="s">
        <v>236</v>
      </c>
      <c r="S184" s="1959"/>
      <c r="T184" s="1959"/>
      <c r="U184" s="1959"/>
      <c r="V184" s="1959"/>
      <c r="W184" s="1546"/>
      <c r="Y184" s="1372"/>
      <c r="Z184" s="1372"/>
      <c r="AA184" s="1372"/>
      <c r="AB184" s="1372"/>
      <c r="AC184" s="1372"/>
      <c r="AD184" s="1372"/>
      <c r="AE184" s="1372"/>
      <c r="AF184" s="1372"/>
      <c r="AG184" s="1372"/>
      <c r="AH184" s="1372"/>
      <c r="AI184" s="1372"/>
      <c r="AJ184" s="1372"/>
      <c r="AK184" s="1372"/>
    </row>
    <row s="5987" customFormat="1" customHeight="1" ht="17.25">
      <c r="A185" s="1953"/>
      <c r="C185" s="1958"/>
      <c r="D185" s="1943"/>
      <c r="E185" s="1960"/>
      <c r="F185" s="1897"/>
      <c r="G185" s="1961"/>
      <c r="H185" s="2616"/>
      <c r="I185" s="2616"/>
      <c r="J185" s="2646"/>
      <c r="K185" s="2225"/>
      <c r="L185" s="430"/>
      <c r="M185" s="431"/>
      <c r="N185" s="431" t="s">
        <v>237</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987" customFormat="1" customHeight="1" ht="17.25">
      <c r="A187" s="1953"/>
      <c r="C187" s="1955"/>
      <c r="D187" s="1943"/>
      <c r="E187" s="1960"/>
      <c r="F187" s="1897"/>
      <c r="G187" s="1961"/>
      <c r="H187" s="1943"/>
      <c r="I187" s="1943"/>
      <c r="J187" s="1964"/>
      <c r="K187" s="1961"/>
      <c r="L187" s="2221"/>
      <c r="M187" s="2221" t="s">
        <v>117</v>
      </c>
      <c r="N187" s="2617" t="str">
        <f>IF(Z187="","",INDEX(TERRITORY_MR_LIST,MATCH(Z187,TERRITORY_LIST_ID,0)))</f>
        <v/>
      </c>
      <c r="O187" s="2298" t="s">
        <v>68</v>
      </c>
      <c r="P187" s="2221"/>
      <c r="Q187" s="2221" t="s">
        <v>117</v>
      </c>
      <c r="R187" s="2615" t="s">
        <v>28</v>
      </c>
      <c r="S187" s="2519" t="s">
        <v>19</v>
      </c>
      <c r="T187" s="1915"/>
      <c r="U187" s="1915" t="s">
        <v>117</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98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987" customFormat="1" customHeight="1" ht="17.25">
      <c r="A189" s="1953"/>
      <c r="C189" s="1958"/>
      <c r="D189" s="1943"/>
      <c r="E189" s="1960"/>
      <c r="F189" s="1897"/>
      <c r="G189" s="1961"/>
      <c r="H189" s="1943"/>
      <c r="I189" s="1943"/>
      <c r="J189" s="1964"/>
      <c r="K189" s="1961"/>
      <c r="L189" s="2616"/>
      <c r="M189" s="2616"/>
      <c r="N189" s="2618"/>
      <c r="O189" s="2225"/>
      <c r="P189" s="430"/>
      <c r="Q189" s="431"/>
      <c r="R189" s="431" t="s">
        <v>236</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987" customFormat="1" customHeight="1" ht="17.25">
      <c r="A191" s="1953"/>
      <c r="C191" s="1955"/>
      <c r="D191" s="1943"/>
      <c r="E191" s="1960"/>
      <c r="F191" s="1897"/>
      <c r="G191" s="1961"/>
      <c r="H191" s="1943"/>
      <c r="I191" s="1943"/>
      <c r="J191" s="1964"/>
      <c r="K191" s="1961"/>
      <c r="L191" s="1943"/>
      <c r="M191" s="1943"/>
      <c r="N191" s="2161"/>
      <c r="O191" s="1900"/>
      <c r="P191" s="2221"/>
      <c r="Q191" s="2221" t="s">
        <v>117</v>
      </c>
      <c r="R191" s="2615" t="s">
        <v>28</v>
      </c>
      <c r="S191" s="2519" t="s">
        <v>19</v>
      </c>
      <c r="T191" s="1915"/>
      <c r="U191" s="1915" t="s">
        <v>117</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98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253" customFormat="1" customHeight="1" ht="17.25">
      <c r="A200" s="1928" t="s">
        <v>1949</v>
      </c>
    </row>
    <row customHeight="1" ht="17.25">
      <c r="G201" s="1952"/>
      <c r="H201" s="1952"/>
      <c r="I201" s="1952"/>
      <c r="M201" s="1948"/>
    </row>
    <row s="5912" customFormat="1" customHeight="1" ht="15">
      <c r="D202" s="2636"/>
      <c r="E202" s="2312"/>
      <c r="F202" s="2312"/>
      <c r="G202" s="2298"/>
      <c r="H202" s="1677"/>
      <c r="I202" s="2640">
        <v>1</v>
      </c>
      <c r="J202" s="2614"/>
      <c r="K202" s="1692"/>
      <c r="L202" s="2298" t="s">
        <v>68</v>
      </c>
      <c r="M202" s="2298" t="s">
        <v>68</v>
      </c>
      <c r="N202" s="1677"/>
      <c r="O202" s="2221" t="s">
        <v>117</v>
      </c>
      <c r="P202" s="2630"/>
      <c r="Q202" s="1693"/>
      <c r="R202" s="2298" t="s">
        <v>68</v>
      </c>
      <c r="S202" s="2298" t="s">
        <v>68</v>
      </c>
      <c r="T202" s="1968"/>
      <c r="U202" s="2221" t="s">
        <v>117</v>
      </c>
      <c r="V202" s="2637" t="str">
        <f>IF(AK202="","",INDEX(TERRITORY_MR_LIST,MATCH(AK202,TERRITORY_LIST_ID,0)))</f>
        <v/>
      </c>
      <c r="W202" s="1694"/>
      <c r="X202" s="2298" t="s">
        <v>68</v>
      </c>
      <c r="Y202" s="2298" t="s">
        <v>19</v>
      </c>
      <c r="Z202" s="1677"/>
      <c r="AA202" s="2221" t="s">
        <v>117</v>
      </c>
      <c r="AB202" s="2639"/>
      <c r="AC202" s="1695"/>
      <c r="AD202" s="2298" t="s">
        <v>68</v>
      </c>
      <c r="AE202" s="2298" t="s">
        <v>19</v>
      </c>
      <c r="AF202" s="1675"/>
      <c r="AG202" s="1924" t="s">
        <v>117</v>
      </c>
      <c r="AH202" s="1685"/>
      <c r="AI202" s="1914"/>
    </row>
    <row s="591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1950</v>
      </c>
      <c r="AI203" s="2632"/>
    </row>
    <row s="591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1951</v>
      </c>
      <c r="AC204" s="2633"/>
      <c r="AD204" s="2633"/>
      <c r="AE204" s="2633"/>
      <c r="AF204" s="2633"/>
      <c r="AG204" s="2633"/>
      <c r="AH204" s="2633"/>
      <c r="AI204" s="2634"/>
    </row>
    <row s="591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111</v>
      </c>
      <c r="W205" s="2631"/>
      <c r="X205" s="2631"/>
      <c r="Y205" s="2631"/>
      <c r="Z205" s="2631"/>
      <c r="AA205" s="2631"/>
      <c r="AB205" s="2631"/>
      <c r="AC205" s="2631"/>
      <c r="AD205" s="2631"/>
      <c r="AE205" s="2631"/>
      <c r="AF205" s="2631"/>
      <c r="AG205" s="2631"/>
      <c r="AH205" s="2631"/>
      <c r="AI205" s="2632"/>
    </row>
    <row s="5912" customFormat="1" customHeight="1" ht="11.25">
      <c r="D206" s="2636"/>
      <c r="E206" s="2312"/>
      <c r="F206" s="2312"/>
      <c r="G206" s="2299"/>
      <c r="H206" s="1681"/>
      <c r="I206" s="2640"/>
      <c r="J206" s="2641"/>
      <c r="K206" s="1676"/>
      <c r="L206" s="2299"/>
      <c r="M206" s="2299"/>
      <c r="N206" s="1681"/>
      <c r="O206" s="1682"/>
      <c r="P206" s="2631" t="s">
        <v>1952</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225" customFormat="1" customHeight="1" ht="11.25">
      <c r="D207" s="2636"/>
      <c r="E207" s="2312"/>
      <c r="F207" s="2312"/>
      <c r="G207" s="2225"/>
      <c r="H207" s="1683"/>
      <c r="I207" s="1684"/>
      <c r="J207" s="2631" t="s">
        <v>238</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91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91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91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91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91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225"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BC2BA-EC87-FABE-105C-1B17AD291AC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69" width="43.140625"/>
    <col min="2" max="2" style="8569" width="43.140625" hidden="1"/>
    <col min="3" max="3" style="8569" width="43.140625"/>
    <col min="4" max="5" style="8569" width="36.421875" customWidth="1"/>
    <col min="6" max="8" style="8570" width="36.421875" customWidth="1"/>
  </cols>
  <sheetData>
    <row customHeight="1" ht="9">
      <c r="A1" s="959" t="s">
        <v>1953</v>
      </c>
      <c r="B1" s="959"/>
      <c r="C1" s="1095" t="s">
        <v>1954</v>
      </c>
      <c r="D1" s="1093" t="s">
        <v>818</v>
      </c>
      <c r="E1" s="1093" t="s">
        <v>864</v>
      </c>
      <c r="F1" s="1093" t="s">
        <v>917</v>
      </c>
      <c r="G1" s="1093" t="s">
        <v>904</v>
      </c>
      <c r="H1" s="1093" t="s">
        <v>1628</v>
      </c>
    </row>
    <row customHeight="1" ht="9">
      <c r="A2" s="1096" t="s">
        <v>1955</v>
      </c>
      <c r="B2" s="1096"/>
      <c r="C2" s="1097" t="str">
        <f>INDEX(TEMPLATE_NUMBER_FORM_LIST,MATCH(TEMPLATE_SPHERE,TEMPLATE_SPHERE_LIST,0))</f>
        <v>10</v>
      </c>
      <c r="D2" s="1096" t="s">
        <v>1478</v>
      </c>
      <c r="E2" s="1096" t="s">
        <v>156</v>
      </c>
      <c r="F2" s="1098" t="s">
        <v>156</v>
      </c>
      <c r="G2" s="1096" t="s">
        <v>156</v>
      </c>
      <c r="H2" s="1099"/>
    </row>
    <row customHeight="1" ht="63">
      <c r="A3" s="959"/>
      <c r="B3" s="959" t="s">
        <v>117</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1956</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1957</v>
      </c>
      <c r="B4" s="959" t="s">
        <v>105</v>
      </c>
      <c r="C4" s="1097" t="str">
        <f>IF(TEMPLATE_SPHERE="HEAT",D4,IF(TEMPLATE_SPHERE="TKO",H4,E4))</f>
        <v>Форма 1. Информация об организации, осуществляющей холодное водоснабжение (общая информация)</v>
      </c>
      <c r="D4" s="1096" t="s">
        <v>1958</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1959</v>
      </c>
    </row>
    <row customHeight="1" ht="117">
      <c r="A5" s="959" t="s">
        <v>1960</v>
      </c>
      <c r="B5" s="959" t="s">
        <v>92</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1961</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1962</v>
      </c>
    </row>
    <row customHeight="1" ht="90">
      <c r="A6" s="959" t="s">
        <v>1963</v>
      </c>
      <c r="B6" s="959" t="s">
        <v>93</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1964</v>
      </c>
      <c r="B7" s="959" t="s">
        <v>118</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1965</v>
      </c>
      <c r="E7" s="959" t="s">
        <v>1966</v>
      </c>
      <c r="F7" s="1099"/>
      <c r="G7" s="1099"/>
      <c r="H7" s="1099"/>
    </row>
    <row customHeight="1" ht="108">
      <c r="A8" s="959" t="s">
        <v>1967</v>
      </c>
      <c r="B8" s="959" t="s">
        <v>94</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1165</v>
      </c>
      <c r="E8" s="959" t="s">
        <v>1968</v>
      </c>
      <c r="F8" s="1099"/>
      <c r="G8" s="1099"/>
      <c r="H8" s="1099"/>
    </row>
    <row customHeight="1" ht="99">
      <c r="A9" s="959" t="s">
        <v>1969</v>
      </c>
      <c r="B9" s="959"/>
      <c r="C9" s="959" t="s">
        <v>1970</v>
      </c>
      <c r="D9" s="959"/>
      <c r="E9" s="959"/>
      <c r="F9" s="1099"/>
      <c r="G9" s="1099"/>
      <c r="H9" s="1099"/>
    </row>
    <row customHeight="1" ht="126">
      <c r="A10" s="959" t="s">
        <v>1971</v>
      </c>
      <c r="B10" s="959"/>
      <c r="C10" s="959" t="s">
        <v>1972</v>
      </c>
      <c r="D10" s="959"/>
      <c r="E10" s="959"/>
      <c r="F10" s="1099"/>
      <c r="G10" s="1099"/>
      <c r="H10" s="1099"/>
    </row>
    <row customHeight="1" ht="108">
      <c r="A11" s="959" t="s">
        <v>1973</v>
      </c>
      <c r="B11" s="959"/>
      <c r="C11" s="959" t="s">
        <v>1974</v>
      </c>
      <c r="D11" s="959"/>
      <c r="E11" s="959"/>
      <c r="F11" s="1099"/>
      <c r="G11" s="1099"/>
      <c r="H11" s="1099"/>
    </row>
    <row customHeight="1" ht="54">
      <c r="A12" s="959" t="s">
        <v>1975</v>
      </c>
      <c r="B12" s="959"/>
      <c r="C12" s="959" t="s">
        <v>1976</v>
      </c>
      <c r="D12" s="959"/>
      <c r="E12" s="959"/>
      <c r="F12" s="1099"/>
      <c r="G12" s="1099"/>
      <c r="H12" s="1099"/>
    </row>
    <row customHeight="1" ht="45">
      <c r="A13" s="959" t="s">
        <v>1977</v>
      </c>
      <c r="B13" s="959"/>
      <c r="C13" s="959" t="s">
        <v>1978</v>
      </c>
      <c r="D13" s="959"/>
      <c r="E13" s="959"/>
      <c r="F13" s="1099"/>
      <c r="G13" s="1099"/>
      <c r="H13" s="1099"/>
    </row>
    <row customHeight="1" ht="117">
      <c r="A14" s="959" t="s">
        <v>1979</v>
      </c>
      <c r="B14" s="959"/>
      <c r="C14" s="959" t="s">
        <v>1980</v>
      </c>
      <c r="D14" s="959"/>
      <c r="E14" s="959"/>
      <c r="F14" s="1099"/>
      <c r="G14" s="1099"/>
      <c r="H14" s="1099"/>
    </row>
    <row customHeight="1" ht="117">
      <c r="A15" s="959" t="s">
        <v>1981</v>
      </c>
      <c r="B15" s="959"/>
      <c r="C15" s="959" t="s">
        <v>1982</v>
      </c>
      <c r="D15" s="959"/>
      <c r="E15" s="959"/>
      <c r="F15" s="1099"/>
      <c r="G15" s="1099"/>
      <c r="H15" s="1099"/>
    </row>
    <row customHeight="1" ht="63">
      <c r="A16" s="959" t="s">
        <v>1983</v>
      </c>
      <c r="B16" s="959"/>
      <c r="C16" s="959" t="s">
        <v>1984</v>
      </c>
      <c r="D16" s="959"/>
      <c r="E16" s="959"/>
      <c r="F16" s="1099"/>
      <c r="G16" s="1099"/>
      <c r="H16" s="1099"/>
    </row>
    <row customHeight="1" ht="54">
      <c r="A17" s="959" t="s">
        <v>1985</v>
      </c>
      <c r="B17" s="959"/>
      <c r="C17" s="1097" t="s">
        <v>1986</v>
      </c>
      <c r="D17" s="959"/>
      <c r="E17" s="959"/>
      <c r="F17" s="1099"/>
      <c r="G17" s="1099"/>
      <c r="H17" s="1099"/>
    </row>
    <row customHeight="1" ht="27">
      <c r="A18" s="959" t="s">
        <v>1987</v>
      </c>
      <c r="B18" s="959"/>
      <c r="C18" s="1097" t="s">
        <v>1988</v>
      </c>
      <c r="D18" s="959"/>
      <c r="E18" s="959"/>
      <c r="F18" s="1099"/>
      <c r="G18" s="1099"/>
      <c r="H18" s="1099"/>
    </row>
    <row customHeight="1" ht="54">
      <c r="A19" s="959" t="s">
        <v>1989</v>
      </c>
      <c r="B19" s="959"/>
      <c r="C19" s="1097" t="s">
        <v>1990</v>
      </c>
      <c r="D19" s="959"/>
      <c r="E19" s="959"/>
      <c r="F19" s="1099"/>
      <c r="G19" s="1099"/>
      <c r="H19" s="1099"/>
    </row>
    <row customHeight="1" ht="36">
      <c r="A20" s="959" t="s">
        <v>1991</v>
      </c>
      <c r="B20" s="959"/>
      <c r="C20" s="1097" t="s">
        <v>1992</v>
      </c>
      <c r="D20" s="959"/>
      <c r="E20" s="959"/>
      <c r="F20" s="1099"/>
      <c r="G20" s="1099"/>
      <c r="H20" s="1099"/>
    </row>
    <row customHeight="1" ht="36">
      <c r="A21" s="959" t="s">
        <v>1993</v>
      </c>
      <c r="B21" s="959"/>
      <c r="C21" s="1097" t="s">
        <v>1994</v>
      </c>
      <c r="D21" s="959"/>
      <c r="E21" s="959"/>
      <c r="F21" s="1099"/>
      <c r="G21" s="1099"/>
      <c r="H21" s="1099"/>
    </row>
    <row customHeight="1" ht="27">
      <c r="A22" s="959" t="s">
        <v>1995</v>
      </c>
      <c r="B22" s="959"/>
      <c r="C22" s="1097" t="s">
        <v>1996</v>
      </c>
      <c r="D22" s="959"/>
      <c r="E22" s="959"/>
      <c r="F22" s="1099"/>
      <c r="G22" s="1099"/>
      <c r="H22" s="1099"/>
    </row>
    <row customHeight="1" ht="36">
      <c r="A23" s="959" t="s">
        <v>1997</v>
      </c>
      <c r="B23" s="959"/>
      <c r="C23" s="1097" t="s">
        <v>1998</v>
      </c>
      <c r="D23" s="959"/>
      <c r="E23" s="959"/>
      <c r="F23" s="1099"/>
      <c r="G23" s="1099"/>
      <c r="H23" s="1099"/>
    </row>
    <row customHeight="1" ht="28.5">
      <c r="A24" s="959" t="s">
        <v>1999</v>
      </c>
      <c r="B24" s="959"/>
      <c r="C24" s="1097" t="s">
        <v>2000</v>
      </c>
      <c r="D24" s="959"/>
      <c r="E24" s="959"/>
      <c r="F24" s="1099"/>
      <c r="G24" s="1099"/>
      <c r="H24" s="1099"/>
    </row>
    <row customHeight="1" ht="36">
      <c r="A25" s="959" t="s">
        <v>2001</v>
      </c>
      <c r="B25" s="959"/>
      <c r="C25" s="1097" t="s">
        <v>2002</v>
      </c>
      <c r="D25" s="959"/>
      <c r="E25" s="959"/>
      <c r="F25" s="1099"/>
      <c r="G25" s="1099"/>
      <c r="H25" s="1099"/>
    </row>
    <row customHeight="1" ht="27">
      <c r="A26" s="959" t="s">
        <v>2003</v>
      </c>
      <c r="B26" s="959"/>
      <c r="C26" s="1097" t="s">
        <v>2004</v>
      </c>
      <c r="D26" s="959"/>
      <c r="E26" s="959"/>
      <c r="F26" s="1099"/>
      <c r="G26" s="1099"/>
      <c r="H26" s="1099"/>
    </row>
    <row customHeight="1" ht="36">
      <c r="A27" s="959" t="s">
        <v>2005</v>
      </c>
      <c r="B27" s="959"/>
      <c r="C27" s="1097" t="s">
        <v>2006</v>
      </c>
      <c r="D27" s="959"/>
      <c r="E27" s="959"/>
      <c r="F27" s="1099"/>
      <c r="G27" s="1099"/>
      <c r="H27" s="1099"/>
    </row>
    <row customHeight="1" ht="28.5">
      <c r="A28" s="959" t="s">
        <v>2007</v>
      </c>
      <c r="B28" s="959"/>
      <c r="C28" s="1097" t="s">
        <v>2008</v>
      </c>
      <c r="D28" s="959"/>
      <c r="E28" s="959"/>
      <c r="F28" s="1099"/>
      <c r="G28" s="1099"/>
      <c r="H28" s="1099"/>
    </row>
    <row customHeight="1" ht="126">
      <c r="A29" s="959" t="s">
        <v>2009</v>
      </c>
      <c r="B29" s="959" t="s">
        <v>1580</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2010</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2011</v>
      </c>
    </row>
    <row customHeight="1" ht="36">
      <c r="A30" s="959" t="s">
        <v>2012</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2013</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2014</v>
      </c>
      <c r="B31" s="959"/>
      <c r="C31" s="1097" t="str">
        <f>IF(TEMPLATE_SPHERE="HEAT",D31,IF(TEMPLATE_SPHERE="TKO",H31,E31))</f>
        <v>Форма 1. Информация об организации, осуществляющей холодное водоснабжение (общая информация)</v>
      </c>
      <c r="D31" s="959" t="s">
        <v>2015</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2016</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2017</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2018</v>
      </c>
    </row>
    <row customHeight="1" ht="9">
      <c r="A33" s="959"/>
      <c r="B33" s="959"/>
      <c r="C33" s="1097"/>
      <c r="D33" s="959"/>
      <c r="E33" s="959"/>
      <c r="F33" s="1099"/>
      <c r="G33" s="1099"/>
      <c r="H33" s="1099"/>
    </row>
    <row customHeight="1" ht="9">
      <c r="A34" s="959"/>
      <c r="B34" s="959" t="s">
        <v>1516</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22DCEB-45A6-699D-5CEA-803F9374059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69" width="9.140625"/>
    <col min="3" max="7" style="8613" width="8.00390625" customWidth="1"/>
    <col min="8" max="12" style="8613" width="8.57421875" customWidth="1"/>
    <col min="13" max="14" style="8613" width="27.7109375" customWidth="1"/>
    <col min="15" max="19" style="8613" width="5.140625" customWidth="1"/>
    <col min="20" max="24" style="8613" width="27.7109375" customWidth="1"/>
    <col min="25" max="25" style="8614" width="1.8515625" customWidth="1"/>
    <col min="26" max="26" style="8569" width="27.7109375" customWidth="1"/>
    <col min="27" max="27" style="8615" width="27.7109375" customWidth="1"/>
    <col min="28" max="29" style="8569" width="27.7109375" customWidth="1"/>
    <col min="30" max="30" style="8569" width="3.8515625" customWidth="1"/>
    <col min="31" max="34" style="8569" width="9.140625"/>
  </cols>
  <sheetData>
    <row s="8571" customFormat="1" customHeight="1" ht="18">
      <c r="A1" s="1011"/>
      <c r="B1" s="1011"/>
      <c r="C1" s="1011" t="s">
        <v>2019</v>
      </c>
      <c r="D1" s="1011"/>
      <c r="E1" s="1011"/>
      <c r="F1" s="1011"/>
      <c r="G1" s="1011"/>
      <c r="H1" s="1011" t="s">
        <v>2020</v>
      </c>
      <c r="I1" s="1011"/>
      <c r="J1" s="1011"/>
      <c r="K1" s="1011"/>
      <c r="L1" s="1011"/>
      <c r="M1" s="1011" t="s">
        <v>2021</v>
      </c>
      <c r="N1" s="1011" t="s">
        <v>2022</v>
      </c>
      <c r="O1" s="2705" t="s">
        <v>2023</v>
      </c>
      <c r="P1" s="2705"/>
      <c r="Q1" s="2705"/>
      <c r="R1" s="2705"/>
      <c r="S1" s="2705"/>
      <c r="T1" s="2705" t="s">
        <v>2021</v>
      </c>
      <c r="U1" s="2705"/>
      <c r="V1" s="2705"/>
      <c r="W1" s="2705"/>
      <c r="X1" s="2705"/>
      <c r="Y1" s="1112"/>
      <c r="Z1" s="2705" t="s">
        <v>2024</v>
      </c>
      <c r="AA1" s="2705"/>
      <c r="AB1" s="2705"/>
      <c r="AC1" s="2705"/>
      <c r="AD1" s="2705"/>
    </row>
    <row customHeight="1" ht="18">
      <c r="A2" s="959"/>
      <c r="B2" s="959"/>
      <c r="C2" s="954" t="s">
        <v>818</v>
      </c>
      <c r="D2" s="954" t="s">
        <v>864</v>
      </c>
      <c r="E2" s="954" t="s">
        <v>917</v>
      </c>
      <c r="F2" s="954" t="s">
        <v>904</v>
      </c>
      <c r="G2" s="954" t="s">
        <v>1628</v>
      </c>
      <c r="H2" s="956"/>
      <c r="I2" s="956"/>
      <c r="J2" s="956"/>
      <c r="K2" s="956"/>
      <c r="L2" s="956"/>
      <c r="M2" s="956"/>
      <c r="N2" s="956"/>
      <c r="O2" s="954" t="s">
        <v>818</v>
      </c>
      <c r="P2" s="954" t="s">
        <v>864</v>
      </c>
      <c r="Q2" s="954" t="s">
        <v>904</v>
      </c>
      <c r="R2" s="954" t="s">
        <v>917</v>
      </c>
      <c r="S2" s="954" t="s">
        <v>1628</v>
      </c>
      <c r="T2" s="954" t="s">
        <v>818</v>
      </c>
      <c r="U2" s="954" t="s">
        <v>864</v>
      </c>
      <c r="V2" s="954" t="s">
        <v>904</v>
      </c>
      <c r="W2" s="954" t="s">
        <v>917</v>
      </c>
      <c r="X2" s="954" t="s">
        <v>1628</v>
      </c>
      <c r="Y2" s="954"/>
      <c r="Z2" s="954" t="s">
        <v>818</v>
      </c>
      <c r="AA2" s="963" t="s">
        <v>864</v>
      </c>
      <c r="AB2" s="954" t="s">
        <v>904</v>
      </c>
      <c r="AC2" s="954" t="s">
        <v>917</v>
      </c>
      <c r="AD2" s="954" t="s">
        <v>1628</v>
      </c>
    </row>
    <row customHeight="1" ht="162">
      <c r="A3" s="958" t="s">
        <v>26</v>
      </c>
      <c r="B3" s="958"/>
      <c r="C3" s="2709" t="s">
        <v>2025</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2026</v>
      </c>
      <c r="AA3" s="956" t="s">
        <v>2027</v>
      </c>
      <c r="AB3" s="959" t="s">
        <v>2028</v>
      </c>
      <c r="AC3" s="959" t="s">
        <v>2029</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1567</v>
      </c>
      <c r="D11" s="2712" t="s">
        <v>1563</v>
      </c>
      <c r="E11" s="2712" t="s">
        <v>1661</v>
      </c>
      <c r="F11" s="2712" t="s">
        <v>2030</v>
      </c>
      <c r="G11" s="2712"/>
      <c r="H11" s="1011" t="s">
        <v>2031</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2032</v>
      </c>
      <c r="U11" s="956" t="s">
        <v>2033</v>
      </c>
      <c r="V11" s="956"/>
      <c r="W11" s="956"/>
      <c r="X11" s="956"/>
      <c r="Y11" s="1113"/>
      <c r="Z11" s="959" t="s">
        <v>2034</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2035</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2036</v>
      </c>
      <c r="U12" s="956" t="s">
        <v>2037</v>
      </c>
      <c r="V12" s="956"/>
      <c r="W12" s="956"/>
      <c r="X12" s="956"/>
      <c r="Y12" s="1113"/>
      <c r="Z12" s="959" t="s">
        <v>2038</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2039</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2040</v>
      </c>
      <c r="U13" s="957" t="s">
        <v>2041</v>
      </c>
      <c r="V13" s="957"/>
      <c r="W13" s="957"/>
      <c r="X13" s="956"/>
      <c r="Y13" s="1113"/>
      <c r="Z13" s="959" t="s">
        <v>2042</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2043</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2044</v>
      </c>
      <c r="AA14" s="962" t="s">
        <v>2044</v>
      </c>
      <c r="AB14" s="959"/>
      <c r="AC14" s="959"/>
      <c r="AD14" s="959"/>
    </row>
    <row customHeight="1" ht="108">
      <c r="A15" s="2706"/>
      <c r="B15" s="1012">
        <v>5</v>
      </c>
      <c r="C15" s="2713"/>
      <c r="D15" s="2713"/>
      <c r="E15" s="2713"/>
      <c r="F15" s="2713"/>
      <c r="G15" s="2713"/>
      <c r="H15" s="2707" t="s">
        <v>2045</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2046</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2047</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2047</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1664</v>
      </c>
      <c r="B18" s="1012">
        <v>1</v>
      </c>
      <c r="C18" s="956" t="s">
        <v>2031</v>
      </c>
      <c r="D18" s="1080" t="s">
        <v>2031</v>
      </c>
      <c r="E18" s="956" t="s">
        <v>2031</v>
      </c>
      <c r="F18" s="956" t="s">
        <v>2031</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2048</v>
      </c>
      <c r="U18" s="959" t="s">
        <v>2049</v>
      </c>
      <c r="V18" s="959" t="s">
        <v>2050</v>
      </c>
      <c r="W18" s="959" t="s">
        <v>2051</v>
      </c>
      <c r="X18" s="956"/>
      <c r="Y18" s="1113"/>
      <c r="Z18" s="959" t="s">
        <v>2052</v>
      </c>
      <c r="AA18" s="962" t="s">
        <v>2053</v>
      </c>
      <c r="AB18" s="962" t="s">
        <v>2053</v>
      </c>
      <c r="AC18" s="962" t="s">
        <v>2053</v>
      </c>
      <c r="AD18" s="959"/>
    </row>
    <row customHeight="1" ht="36">
      <c r="A19" s="958"/>
      <c r="B19" s="1012">
        <v>2</v>
      </c>
      <c r="C19" s="956" t="s">
        <v>2035</v>
      </c>
      <c r="D19" s="1080" t="s">
        <v>2035</v>
      </c>
      <c r="E19" s="956" t="s">
        <v>2035</v>
      </c>
      <c r="F19" s="956" t="s">
        <v>2035</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2054</v>
      </c>
      <c r="U19" s="959" t="s">
        <v>2055</v>
      </c>
      <c r="V19" s="959" t="s">
        <v>2056</v>
      </c>
      <c r="W19" s="959" t="s">
        <v>2057</v>
      </c>
      <c r="X19" s="956"/>
      <c r="Y19" s="1113"/>
      <c r="Z19" s="959" t="s">
        <v>2058</v>
      </c>
      <c r="AA19" s="962" t="s">
        <v>2058</v>
      </c>
      <c r="AB19" s="962" t="s">
        <v>2058</v>
      </c>
      <c r="AC19" s="962" t="s">
        <v>2058</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719</v>
      </c>
      <c r="P20" s="1070" t="s">
        <v>719</v>
      </c>
      <c r="Q20" s="1070" t="s">
        <v>719</v>
      </c>
      <c r="R20" s="1070" t="s">
        <v>719</v>
      </c>
      <c r="S20" s="1070"/>
      <c r="T20" s="1077" t="s">
        <v>2059</v>
      </c>
      <c r="U20" s="959" t="s">
        <v>2060</v>
      </c>
      <c r="V20" s="959" t="s">
        <v>2061</v>
      </c>
      <c r="W20" s="959" t="s">
        <v>2062</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317</v>
      </c>
      <c r="P21" s="1070"/>
      <c r="Q21" s="1070"/>
      <c r="R21" s="1070"/>
      <c r="S21" s="1070"/>
      <c r="T21" s="1077" t="s">
        <v>2063</v>
      </c>
      <c r="U21" s="959"/>
      <c r="V21" s="959"/>
      <c r="W21" s="959"/>
      <c r="X21" s="956"/>
      <c r="Y21" s="1113"/>
      <c r="Z21" s="959" t="s">
        <v>2064</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317</v>
      </c>
      <c r="R22" s="1070"/>
      <c r="S22" s="1070"/>
      <c r="T22" s="1077"/>
      <c r="U22" s="959"/>
      <c r="V22" s="959" t="s">
        <v>2065</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320</v>
      </c>
      <c r="R23" s="1070"/>
      <c r="S23" s="1070"/>
      <c r="T23" s="1077"/>
      <c r="U23" s="959"/>
      <c r="V23" s="959" t="s">
        <v>2066</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739</v>
      </c>
      <c r="R24" s="1070"/>
      <c r="S24" s="1070"/>
      <c r="T24" s="1077"/>
      <c r="U24" s="959"/>
      <c r="V24" s="959" t="s">
        <v>2067</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320</v>
      </c>
      <c r="P25" s="1070" t="s">
        <v>317</v>
      </c>
      <c r="Q25" s="1070" t="s">
        <v>746</v>
      </c>
      <c r="R25" s="1070" t="s">
        <v>317</v>
      </c>
      <c r="S25" s="1070"/>
      <c r="T25" s="1077" t="s">
        <v>2068</v>
      </c>
      <c r="U25" s="959" t="s">
        <v>2068</v>
      </c>
      <c r="V25" s="959" t="s">
        <v>2068</v>
      </c>
      <c r="W25" s="959" t="s">
        <v>2068</v>
      </c>
      <c r="X25" s="956"/>
      <c r="Y25" s="1113"/>
      <c r="Z25" s="959"/>
      <c r="AA25" s="962"/>
      <c r="AB25" s="959"/>
      <c r="AC25" s="959"/>
      <c r="AD25" s="959"/>
    </row>
    <row customHeight="1" ht="18">
      <c r="A26" s="958"/>
      <c r="B26" s="1012">
        <v>9</v>
      </c>
      <c r="C26" s="956" t="s">
        <v>663</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735</v>
      </c>
      <c r="P26" s="1070" t="s">
        <v>729</v>
      </c>
      <c r="Q26" s="1070" t="s">
        <v>2069</v>
      </c>
      <c r="R26" s="1070" t="s">
        <v>729</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2070</v>
      </c>
      <c r="V26" s="1077" t="s">
        <v>2070</v>
      </c>
      <c r="W26" s="1077" t="s">
        <v>2070</v>
      </c>
      <c r="X26" s="956"/>
      <c r="Y26" s="1113"/>
      <c r="Z26" s="959"/>
      <c r="AA26" s="962"/>
      <c r="AB26" s="959"/>
      <c r="AC26" s="959"/>
      <c r="AD26" s="959"/>
    </row>
    <row customHeight="1" ht="18">
      <c r="A27" s="958"/>
      <c r="B27" s="1012">
        <v>10</v>
      </c>
      <c r="C27" s="956" t="s">
        <v>667</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737</v>
      </c>
      <c r="P27" s="1070" t="s">
        <v>731</v>
      </c>
      <c r="Q27" s="1070" t="s">
        <v>2071</v>
      </c>
      <c r="R27" s="1070" t="s">
        <v>731</v>
      </c>
      <c r="S27" s="1070"/>
      <c r="T27" s="1077" t="s">
        <v>2072</v>
      </c>
      <c r="U27" s="1077" t="s">
        <v>2072</v>
      </c>
      <c r="V27" s="1077" t="s">
        <v>2072</v>
      </c>
      <c r="W27" s="1077" t="s">
        <v>2072</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739</v>
      </c>
      <c r="P28" s="1070"/>
      <c r="Q28" s="1070"/>
      <c r="R28" s="1070"/>
      <c r="S28" s="1070"/>
      <c r="T28" s="1077" t="s">
        <v>2073</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746</v>
      </c>
      <c r="P29" s="1070" t="s">
        <v>320</v>
      </c>
      <c r="Q29" s="1070"/>
      <c r="R29" s="1070" t="s">
        <v>320</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2074</v>
      </c>
      <c r="V29" s="959"/>
      <c r="W29" s="959" t="s">
        <v>2074</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748</v>
      </c>
      <c r="P30" s="1070" t="s">
        <v>739</v>
      </c>
      <c r="Q30" s="1070" t="s">
        <v>748</v>
      </c>
      <c r="R30" s="1070" t="s">
        <v>739</v>
      </c>
      <c r="S30" s="1070"/>
      <c r="T30" s="1077" t="s">
        <v>2075</v>
      </c>
      <c r="U30" s="959" t="s">
        <v>2075</v>
      </c>
      <c r="V30" s="959" t="s">
        <v>2075</v>
      </c>
      <c r="W30" s="959" t="s">
        <v>2075</v>
      </c>
      <c r="X30" s="956"/>
      <c r="Y30" s="1113"/>
      <c r="Z30" s="959"/>
      <c r="AA30" s="962" t="s">
        <v>2076</v>
      </c>
      <c r="AB30" s="962" t="s">
        <v>2076</v>
      </c>
      <c r="AC30" s="962" t="s">
        <v>2076</v>
      </c>
      <c r="AD30" s="959"/>
    </row>
    <row customHeight="1" ht="18">
      <c r="A31" s="958"/>
      <c r="B31" s="1012">
        <v>14</v>
      </c>
      <c r="C31" s="956" t="s">
        <v>2077</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2078</v>
      </c>
      <c r="P31" s="1070" t="s">
        <v>742</v>
      </c>
      <c r="Q31" s="1070" t="s">
        <v>2078</v>
      </c>
      <c r="R31" s="1070" t="s">
        <v>742</v>
      </c>
      <c r="S31" s="1070"/>
      <c r="T31" s="1078" t="s">
        <v>2079</v>
      </c>
      <c r="U31" s="959" t="s">
        <v>2079</v>
      </c>
      <c r="V31" s="959" t="s">
        <v>2079</v>
      </c>
      <c r="W31" s="959" t="s">
        <v>2079</v>
      </c>
      <c r="X31" s="956"/>
      <c r="Y31" s="1113"/>
      <c r="Z31" s="959"/>
      <c r="AA31" s="962"/>
      <c r="AB31" s="962"/>
      <c r="AC31" s="962"/>
      <c r="AD31" s="959"/>
    </row>
    <row customHeight="1" ht="36">
      <c r="A32" s="958"/>
      <c r="B32" s="1012">
        <v>15</v>
      </c>
      <c r="C32" s="956" t="s">
        <v>2080</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2081</v>
      </c>
      <c r="P32" s="1070" t="s">
        <v>744</v>
      </c>
      <c r="Q32" s="1070" t="s">
        <v>2081</v>
      </c>
      <c r="R32" s="1070" t="s">
        <v>744</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2082</v>
      </c>
      <c r="V32" s="959" t="s">
        <v>2082</v>
      </c>
      <c r="W32" s="959" t="s">
        <v>2082</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750</v>
      </c>
      <c r="P33" s="1070" t="s">
        <v>746</v>
      </c>
      <c r="Q33" s="1070" t="s">
        <v>750</v>
      </c>
      <c r="R33" s="1070" t="s">
        <v>746</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2083</v>
      </c>
      <c r="V33" s="959" t="s">
        <v>2083</v>
      </c>
      <c r="W33" s="959" t="s">
        <v>2084</v>
      </c>
      <c r="X33" s="956"/>
      <c r="Y33" s="1113"/>
      <c r="Z33" s="959"/>
      <c r="AA33" s="962" t="s">
        <v>2085</v>
      </c>
      <c r="AB33" s="962" t="s">
        <v>2085</v>
      </c>
      <c r="AC33" s="962" t="s">
        <v>2085</v>
      </c>
      <c r="AD33" s="959"/>
    </row>
    <row customHeight="1" ht="27">
      <c r="A34" s="958"/>
      <c r="B34" s="1012">
        <v>17</v>
      </c>
      <c r="C34" s="956" t="s">
        <v>2086</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2087</v>
      </c>
      <c r="P34" s="1070" t="s">
        <v>2069</v>
      </c>
      <c r="Q34" s="1070" t="s">
        <v>2087</v>
      </c>
      <c r="R34" s="1070" t="s">
        <v>2069</v>
      </c>
      <c r="S34" s="1070"/>
      <c r="T34" s="1079" t="s">
        <v>2088</v>
      </c>
      <c r="U34" s="959" t="s">
        <v>2088</v>
      </c>
      <c r="V34" s="959" t="s">
        <v>2088</v>
      </c>
      <c r="W34" s="959" t="s">
        <v>2089</v>
      </c>
      <c r="X34" s="956"/>
      <c r="Y34" s="1113"/>
      <c r="Z34" s="959"/>
      <c r="AA34" s="962"/>
      <c r="AB34" s="959"/>
      <c r="AC34" s="959"/>
      <c r="AD34" s="959"/>
    </row>
    <row customHeight="1" ht="45">
      <c r="A35" s="958"/>
      <c r="B35" s="1012">
        <v>18</v>
      </c>
      <c r="C35" s="956" t="s">
        <v>2090</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2091</v>
      </c>
      <c r="P35" s="1070" t="s">
        <v>2071</v>
      </c>
      <c r="Q35" s="1070" t="s">
        <v>2091</v>
      </c>
      <c r="R35" s="1070" t="s">
        <v>2071</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2092</v>
      </c>
      <c r="V35" s="959" t="s">
        <v>2092</v>
      </c>
      <c r="W35" s="959" t="s">
        <v>2092</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752</v>
      </c>
      <c r="P36" s="1070" t="s">
        <v>748</v>
      </c>
      <c r="Q36" s="1070" t="s">
        <v>752</v>
      </c>
      <c r="R36" s="1070" t="s">
        <v>748</v>
      </c>
      <c r="S36" s="1070"/>
      <c r="T36" s="1077" t="s">
        <v>2093</v>
      </c>
      <c r="U36" s="959" t="s">
        <v>2093</v>
      </c>
      <c r="V36" s="959" t="s">
        <v>2093</v>
      </c>
      <c r="W36" s="959" t="s">
        <v>2093</v>
      </c>
      <c r="X36" s="956"/>
      <c r="Y36" s="1113"/>
      <c r="Z36" s="959"/>
      <c r="AA36" s="962"/>
      <c r="AB36" s="959"/>
      <c r="AC36" s="959"/>
      <c r="AD36" s="959"/>
    </row>
    <row customHeight="1" ht="18">
      <c r="A37" s="958"/>
      <c r="B37" s="1012">
        <v>20</v>
      </c>
      <c r="C37" s="956" t="s">
        <v>2094</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2095</v>
      </c>
      <c r="P37" s="1070" t="s">
        <v>2078</v>
      </c>
      <c r="Q37" s="1070" t="s">
        <v>2095</v>
      </c>
      <c r="R37" s="1070" t="s">
        <v>2078</v>
      </c>
      <c r="S37" s="1070"/>
      <c r="T37" s="1077" t="s">
        <v>2096</v>
      </c>
      <c r="U37" s="959" t="s">
        <v>2096</v>
      </c>
      <c r="V37" s="959" t="s">
        <v>2096</v>
      </c>
      <c r="W37" s="959" t="s">
        <v>2096</v>
      </c>
      <c r="X37" s="956"/>
      <c r="Y37" s="1113"/>
      <c r="Z37" s="959"/>
      <c r="AA37" s="962"/>
      <c r="AB37" s="959"/>
      <c r="AC37" s="959"/>
      <c r="AD37" s="959"/>
    </row>
    <row customHeight="1" ht="18">
      <c r="A38" s="958"/>
      <c r="B38" s="1012">
        <v>21</v>
      </c>
      <c r="C38" s="956" t="s">
        <v>2097</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2098</v>
      </c>
      <c r="P38" s="1070" t="s">
        <v>2081</v>
      </c>
      <c r="Q38" s="1070" t="s">
        <v>2098</v>
      </c>
      <c r="R38" s="1070" t="s">
        <v>2081</v>
      </c>
      <c r="S38" s="1070"/>
      <c r="T38" s="1077" t="s">
        <v>2099</v>
      </c>
      <c r="U38" s="959" t="s">
        <v>2099</v>
      </c>
      <c r="V38" s="959" t="s">
        <v>2099</v>
      </c>
      <c r="W38" s="959" t="s">
        <v>2099</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756</v>
      </c>
      <c r="P39" s="1070" t="s">
        <v>750</v>
      </c>
      <c r="Q39" s="1070" t="s">
        <v>756</v>
      </c>
      <c r="R39" s="1070" t="s">
        <v>750</v>
      </c>
      <c r="S39" s="1070"/>
      <c r="T39" s="1077" t="s">
        <v>2100</v>
      </c>
      <c r="U39" s="959" t="s">
        <v>2101</v>
      </c>
      <c r="V39" s="959" t="s">
        <v>2102</v>
      </c>
      <c r="W39" s="959" t="s">
        <v>2103</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2104</v>
      </c>
      <c r="P40" s="1070" t="s">
        <v>752</v>
      </c>
      <c r="Q40" s="1070" t="s">
        <v>2104</v>
      </c>
      <c r="R40" s="1070" t="s">
        <v>752</v>
      </c>
      <c r="S40" s="1070"/>
      <c r="T40" s="956" t="s">
        <v>2105</v>
      </c>
      <c r="U40" s="956" t="s">
        <v>2105</v>
      </c>
      <c r="V40" s="956" t="s">
        <v>2105</v>
      </c>
      <c r="W40" s="956" t="s">
        <v>2105</v>
      </c>
      <c r="X40" s="956"/>
      <c r="Y40" s="1113"/>
      <c r="Z40" s="959" t="s">
        <v>2106</v>
      </c>
      <c r="AA40" s="962" t="s">
        <v>2106</v>
      </c>
      <c r="AB40" s="962" t="s">
        <v>2106</v>
      </c>
      <c r="AC40" s="962" t="s">
        <v>2106</v>
      </c>
      <c r="AD40" s="959"/>
    </row>
    <row customHeight="1" ht="27">
      <c r="A41" s="958"/>
      <c r="B41" s="1012">
        <v>24</v>
      </c>
      <c r="C41" s="956" t="s">
        <v>2107</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2108</v>
      </c>
      <c r="P41" s="1070" t="s">
        <v>2095</v>
      </c>
      <c r="Q41" s="1070" t="s">
        <v>2108</v>
      </c>
      <c r="R41" s="1070" t="s">
        <v>2095</v>
      </c>
      <c r="S41" s="1070"/>
      <c r="T41" s="956" t="s">
        <v>2109</v>
      </c>
      <c r="U41" s="956" t="s">
        <v>2109</v>
      </c>
      <c r="V41" s="956" t="s">
        <v>2109</v>
      </c>
      <c r="W41" s="956" t="s">
        <v>2109</v>
      </c>
      <c r="X41" s="956"/>
      <c r="Y41" s="1113"/>
      <c r="Z41" s="959" t="s">
        <v>2110</v>
      </c>
      <c r="AA41" s="959" t="s">
        <v>2110</v>
      </c>
      <c r="AB41" s="959" t="s">
        <v>2110</v>
      </c>
      <c r="AC41" s="959" t="s">
        <v>2110</v>
      </c>
      <c r="AD41" s="959"/>
    </row>
    <row customHeight="1" ht="27">
      <c r="A42" s="958"/>
      <c r="B42" s="1012">
        <v>25</v>
      </c>
      <c r="C42" s="956" t="s">
        <v>2111</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2112</v>
      </c>
      <c r="P42" s="1070" t="s">
        <v>2098</v>
      </c>
      <c r="Q42" s="1070" t="s">
        <v>2112</v>
      </c>
      <c r="R42" s="1070" t="s">
        <v>2098</v>
      </c>
      <c r="S42" s="1070"/>
      <c r="T42" s="956" t="s">
        <v>2113</v>
      </c>
      <c r="U42" s="956" t="s">
        <v>2113</v>
      </c>
      <c r="V42" s="956" t="s">
        <v>2113</v>
      </c>
      <c r="W42" s="956" t="s">
        <v>2113</v>
      </c>
      <c r="X42" s="956"/>
      <c r="Y42" s="1113"/>
      <c r="Z42" s="959" t="s">
        <v>2114</v>
      </c>
      <c r="AA42" s="959" t="s">
        <v>2114</v>
      </c>
      <c r="AB42" s="959" t="s">
        <v>2114</v>
      </c>
      <c r="AC42" s="959" t="s">
        <v>2114</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2115</v>
      </c>
      <c r="P43" s="1070" t="s">
        <v>756</v>
      </c>
      <c r="Q43" s="1070" t="s">
        <v>2115</v>
      </c>
      <c r="R43" s="1070" t="s">
        <v>756</v>
      </c>
      <c r="S43" s="1070"/>
      <c r="T43" s="956" t="s">
        <v>2116</v>
      </c>
      <c r="U43" s="956" t="s">
        <v>2116</v>
      </c>
      <c r="V43" s="956" t="s">
        <v>2116</v>
      </c>
      <c r="W43" s="956" t="s">
        <v>2116</v>
      </c>
      <c r="X43" s="956"/>
      <c r="Y43" s="1113"/>
      <c r="Z43" s="959" t="s">
        <v>2117</v>
      </c>
      <c r="AA43" s="959" t="s">
        <v>2117</v>
      </c>
      <c r="AB43" s="959" t="s">
        <v>2117</v>
      </c>
      <c r="AC43" s="959" t="s">
        <v>2117</v>
      </c>
      <c r="AD43" s="959"/>
    </row>
    <row customHeight="1" ht="27">
      <c r="A44" s="958"/>
      <c r="B44" s="1012">
        <v>27</v>
      </c>
      <c r="C44" s="956" t="s">
        <v>2118</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2119</v>
      </c>
      <c r="P44" s="1070" t="s">
        <v>2120</v>
      </c>
      <c r="Q44" s="1070" t="s">
        <v>2119</v>
      </c>
      <c r="R44" s="1070" t="s">
        <v>2120</v>
      </c>
      <c r="S44" s="1070"/>
      <c r="T44" s="956" t="s">
        <v>2109</v>
      </c>
      <c r="U44" s="956" t="s">
        <v>2109</v>
      </c>
      <c r="V44" s="956" t="s">
        <v>2109</v>
      </c>
      <c r="W44" s="956" t="s">
        <v>2109</v>
      </c>
      <c r="X44" s="956"/>
      <c r="Y44" s="1113"/>
      <c r="Z44" s="959" t="s">
        <v>2121</v>
      </c>
      <c r="AA44" s="959" t="s">
        <v>2121</v>
      </c>
      <c r="AB44" s="959" t="s">
        <v>2121</v>
      </c>
      <c r="AC44" s="959" t="s">
        <v>2121</v>
      </c>
      <c r="AD44" s="959"/>
    </row>
    <row customHeight="1" ht="27">
      <c r="A45" s="958"/>
      <c r="B45" s="1012">
        <v>28</v>
      </c>
      <c r="C45" s="956" t="s">
        <v>2122</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2123</v>
      </c>
      <c r="P45" s="1070" t="s">
        <v>2124</v>
      </c>
      <c r="Q45" s="1070" t="s">
        <v>2123</v>
      </c>
      <c r="R45" s="1070" t="s">
        <v>2124</v>
      </c>
      <c r="S45" s="1070"/>
      <c r="T45" s="956" t="s">
        <v>2113</v>
      </c>
      <c r="U45" s="956" t="s">
        <v>2113</v>
      </c>
      <c r="V45" s="956" t="s">
        <v>2113</v>
      </c>
      <c r="W45" s="956" t="s">
        <v>2113</v>
      </c>
      <c r="X45" s="956"/>
      <c r="Y45" s="1113"/>
      <c r="Z45" s="959" t="s">
        <v>2125</v>
      </c>
      <c r="AA45" s="959" t="s">
        <v>2125</v>
      </c>
      <c r="AB45" s="959" t="s">
        <v>2125</v>
      </c>
      <c r="AC45" s="959" t="s">
        <v>2125</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2126</v>
      </c>
      <c r="P46" s="1070" t="s">
        <v>2104</v>
      </c>
      <c r="Q46" s="1070" t="s">
        <v>2126</v>
      </c>
      <c r="R46" s="1070" t="s">
        <v>2104</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2127</v>
      </c>
      <c r="V46" s="956" t="s">
        <v>2127</v>
      </c>
      <c r="W46" s="956" t="s">
        <v>2127</v>
      </c>
      <c r="X46" s="956"/>
      <c r="Y46" s="1113"/>
      <c r="Z46" s="959" t="s">
        <v>2128</v>
      </c>
      <c r="AA46" s="959" t="s">
        <v>2129</v>
      </c>
      <c r="AB46" s="959" t="s">
        <v>2129</v>
      </c>
      <c r="AC46" s="959" t="s">
        <v>2129</v>
      </c>
      <c r="AD46" s="959"/>
    </row>
    <row customHeight="1" ht="54">
      <c r="A47" s="958"/>
      <c r="B47" s="1012">
        <v>30</v>
      </c>
      <c r="C47" s="956" t="s">
        <v>2130</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2131</v>
      </c>
      <c r="P47" s="1070" t="s">
        <v>2108</v>
      </c>
      <c r="Q47" s="1070" t="s">
        <v>2131</v>
      </c>
      <c r="R47" s="1070" t="s">
        <v>2108</v>
      </c>
      <c r="S47" s="1070"/>
      <c r="T47" s="956" t="s">
        <v>2132</v>
      </c>
      <c r="U47" s="956" t="s">
        <v>2132</v>
      </c>
      <c r="V47" s="956" t="s">
        <v>2132</v>
      </c>
      <c r="W47" s="956" t="s">
        <v>2132</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2115</v>
      </c>
      <c r="Q48" s="1070" t="s">
        <v>2133</v>
      </c>
      <c r="R48" s="1070" t="s">
        <v>2115</v>
      </c>
      <c r="S48" s="1070"/>
      <c r="T48" s="956"/>
      <c r="U48" s="956" t="s">
        <v>2134</v>
      </c>
      <c r="V48" s="956" t="s">
        <v>2135</v>
      </c>
      <c r="W48" s="956" t="s">
        <v>2135</v>
      </c>
      <c r="X48" s="956"/>
      <c r="Y48" s="1113"/>
      <c r="Z48" s="959"/>
      <c r="AA48" s="962" t="s">
        <v>2129</v>
      </c>
      <c r="AB48" s="962" t="s">
        <v>2129</v>
      </c>
      <c r="AC48" s="962" t="s">
        <v>2129</v>
      </c>
      <c r="AD48" s="959"/>
    </row>
    <row customHeight="1" ht="54">
      <c r="A49" s="958"/>
      <c r="B49" s="1012">
        <v>32</v>
      </c>
      <c r="C49" s="956" t="s">
        <v>2136</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2119</v>
      </c>
      <c r="Q49" s="1070" t="s">
        <v>2137</v>
      </c>
      <c r="R49" s="1070" t="s">
        <v>2119</v>
      </c>
      <c r="S49" s="1070"/>
      <c r="T49" s="956"/>
      <c r="U49" s="956" t="s">
        <v>2132</v>
      </c>
      <c r="V49" s="956" t="s">
        <v>2132</v>
      </c>
      <c r="W49" s="956" t="s">
        <v>2132</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2133</v>
      </c>
      <c r="P50" s="1070" t="s">
        <v>2126</v>
      </c>
      <c r="Q50" s="1070" t="s">
        <v>2138</v>
      </c>
      <c r="R50" s="1070" t="s">
        <v>2126</v>
      </c>
      <c r="S50" s="1070"/>
      <c r="T50" s="956" t="s">
        <v>2139</v>
      </c>
      <c r="U50" s="956" t="s">
        <v>2140</v>
      </c>
      <c r="V50" s="956" t="s">
        <v>2141</v>
      </c>
      <c r="W50" s="956" t="s">
        <v>2142</v>
      </c>
      <c r="X50" s="956"/>
      <c r="Y50" s="1113"/>
      <c r="Z50" s="959" t="s">
        <v>2143</v>
      </c>
      <c r="AA50" s="962" t="s">
        <v>2144</v>
      </c>
      <c r="AB50" s="962" t="s">
        <v>2144</v>
      </c>
      <c r="AC50" s="962" t="s">
        <v>2144</v>
      </c>
      <c r="AD50" s="959"/>
    </row>
    <row customHeight="1" ht="27">
      <c r="A51" s="958"/>
      <c r="B51" s="1012">
        <v>34</v>
      </c>
      <c r="C51" s="956" t="s">
        <v>2145</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92</v>
      </c>
      <c r="P51" s="1070"/>
      <c r="Q51" s="1070"/>
      <c r="R51" s="1070"/>
      <c r="S51" s="1070"/>
      <c r="T51" s="956" t="s">
        <v>2146</v>
      </c>
      <c r="U51" s="956"/>
      <c r="V51" s="956"/>
      <c r="W51" s="956"/>
      <c r="X51" s="956"/>
      <c r="Y51" s="1113"/>
      <c r="Z51" s="959"/>
      <c r="AA51" s="962"/>
      <c r="AB51" s="962"/>
      <c r="AC51" s="962"/>
      <c r="AD51" s="959"/>
    </row>
    <row customHeight="1" ht="36">
      <c r="A52" s="958"/>
      <c r="B52" s="1012">
        <v>35</v>
      </c>
      <c r="C52" s="956" t="s">
        <v>2039</v>
      </c>
      <c r="D52" s="1080" t="s">
        <v>2039</v>
      </c>
      <c r="E52" s="956" t="s">
        <v>2039</v>
      </c>
      <c r="F52" s="956" t="s">
        <v>2039</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2147</v>
      </c>
      <c r="U52" s="956" t="s">
        <v>2148</v>
      </c>
      <c r="V52" s="956" t="s">
        <v>2149</v>
      </c>
      <c r="W52" s="956" t="s">
        <v>2150</v>
      </c>
      <c r="X52" s="956"/>
      <c r="Y52" s="1113"/>
      <c r="Z52" s="959" t="s">
        <v>760</v>
      </c>
      <c r="AA52" s="962" t="s">
        <v>760</v>
      </c>
      <c r="AB52" s="962" t="s">
        <v>760</v>
      </c>
      <c r="AC52" s="962" t="s">
        <v>760</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764</v>
      </c>
      <c r="P53" s="1070" t="s">
        <v>334</v>
      </c>
      <c r="Q53" s="1070" t="s">
        <v>334</v>
      </c>
      <c r="R53" s="1070" t="s">
        <v>334</v>
      </c>
      <c r="S53" s="1070"/>
      <c r="T53" s="956" t="s">
        <v>2151</v>
      </c>
      <c r="U53" s="956" t="s">
        <v>2151</v>
      </c>
      <c r="V53" s="956" t="s">
        <v>2151</v>
      </c>
      <c r="W53" s="956" t="s">
        <v>2151</v>
      </c>
      <c r="X53" s="956"/>
      <c r="Y53" s="1113"/>
      <c r="Z53" s="959"/>
      <c r="AA53" s="962"/>
      <c r="AB53" s="959"/>
      <c r="AC53" s="959"/>
      <c r="AD53" s="959"/>
    </row>
    <row customHeight="1" ht="18">
      <c r="A54" s="958"/>
      <c r="B54" s="1012">
        <v>37</v>
      </c>
      <c r="C54" s="956" t="s">
        <v>2045</v>
      </c>
      <c r="D54" s="1080" t="s">
        <v>2045</v>
      </c>
      <c r="E54" s="956" t="s">
        <v>2045</v>
      </c>
      <c r="F54" s="956" t="s">
        <v>2045</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118</v>
      </c>
      <c r="P54" s="1070" t="s">
        <v>93</v>
      </c>
      <c r="Q54" s="1070" t="s">
        <v>93</v>
      </c>
      <c r="R54" s="1070" t="s">
        <v>93</v>
      </c>
      <c r="S54" s="1070"/>
      <c r="T54" s="956" t="s">
        <v>762</v>
      </c>
      <c r="U54" s="956" t="s">
        <v>762</v>
      </c>
      <c r="V54" s="956" t="s">
        <v>762</v>
      </c>
      <c r="W54" s="956" t="s">
        <v>762</v>
      </c>
      <c r="X54" s="956"/>
      <c r="Y54" s="1113"/>
      <c r="Z54" s="959" t="s">
        <v>763</v>
      </c>
      <c r="AA54" s="959" t="s">
        <v>763</v>
      </c>
      <c r="AB54" s="959" t="s">
        <v>763</v>
      </c>
      <c r="AC54" s="959" t="s">
        <v>763</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323</v>
      </c>
      <c r="P55" s="1070" t="s">
        <v>764</v>
      </c>
      <c r="Q55" s="1070" t="s">
        <v>764</v>
      </c>
      <c r="R55" s="1070" t="s">
        <v>764</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2152</v>
      </c>
      <c r="V55" s="956" t="s">
        <v>2152</v>
      </c>
      <c r="W55" s="956" t="s">
        <v>2152</v>
      </c>
      <c r="X55" s="956"/>
      <c r="Y55" s="1113"/>
      <c r="Z55" s="959" t="s">
        <v>2153</v>
      </c>
      <c r="AA55" s="959" t="s">
        <v>2153</v>
      </c>
      <c r="AB55" s="959" t="s">
        <v>2153</v>
      </c>
      <c r="AC55" s="959" t="s">
        <v>2153</v>
      </c>
      <c r="AD55" s="959"/>
    </row>
    <row customHeight="1" ht="27">
      <c r="A56" s="958"/>
      <c r="B56" s="1012">
        <v>39</v>
      </c>
      <c r="C56" s="956" t="s">
        <v>1032</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1149</v>
      </c>
      <c r="P56" s="1070" t="s">
        <v>767</v>
      </c>
      <c r="Q56" s="1070" t="s">
        <v>767</v>
      </c>
      <c r="R56" s="1070" t="s">
        <v>767</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2154</v>
      </c>
      <c r="V56" s="956" t="s">
        <v>2154</v>
      </c>
      <c r="W56" s="956" t="s">
        <v>2154</v>
      </c>
      <c r="X56" s="956"/>
      <c r="Y56" s="1113"/>
      <c r="Z56" s="959" t="s">
        <v>769</v>
      </c>
      <c r="AA56" s="959" t="s">
        <v>769</v>
      </c>
      <c r="AB56" s="959" t="s">
        <v>769</v>
      </c>
      <c r="AC56" s="959" t="s">
        <v>769</v>
      </c>
      <c r="AD56" s="959"/>
    </row>
    <row customHeight="1" ht="27">
      <c r="A57" s="958"/>
      <c r="B57" s="1012">
        <v>40</v>
      </c>
      <c r="C57" s="956" t="s">
        <v>1034</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2155</v>
      </c>
      <c r="P57" s="1070" t="s">
        <v>770</v>
      </c>
      <c r="Q57" s="1070" t="s">
        <v>770</v>
      </c>
      <c r="R57" s="1070" t="s">
        <v>770</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2156</v>
      </c>
      <c r="V57" s="956" t="s">
        <v>2156</v>
      </c>
      <c r="W57" s="956" t="s">
        <v>2156</v>
      </c>
      <c r="X57" s="956"/>
      <c r="Y57" s="1113"/>
      <c r="Z57" s="959" t="s">
        <v>772</v>
      </c>
      <c r="AA57" s="959" t="s">
        <v>772</v>
      </c>
      <c r="AB57" s="959" t="s">
        <v>772</v>
      </c>
      <c r="AC57" s="959" t="s">
        <v>772</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892</v>
      </c>
      <c r="P58" s="1070" t="s">
        <v>806</v>
      </c>
      <c r="Q58" s="1070" t="s">
        <v>806</v>
      </c>
      <c r="R58" s="1070" t="s">
        <v>806</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2157</v>
      </c>
      <c r="V58" s="956" t="s">
        <v>2157</v>
      </c>
      <c r="W58" s="956" t="s">
        <v>2157</v>
      </c>
      <c r="X58" s="956"/>
      <c r="Y58" s="1113"/>
      <c r="Z58" s="959"/>
      <c r="AA58" s="962"/>
      <c r="AB58" s="959"/>
      <c r="AC58" s="959"/>
      <c r="AD58" s="959"/>
    </row>
    <row customHeight="1" ht="36">
      <c r="A59" s="958"/>
      <c r="B59" s="1012">
        <v>42</v>
      </c>
      <c r="C59" s="956">
        <v>3</v>
      </c>
      <c r="D59" s="1080" t="s">
        <v>2145</v>
      </c>
      <c r="E59" s="956" t="s">
        <v>2145</v>
      </c>
      <c r="F59" s="956" t="s">
        <v>2145</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118</v>
      </c>
      <c r="Q59" s="1070" t="s">
        <v>118</v>
      </c>
      <c r="R59" s="1070" t="s">
        <v>118</v>
      </c>
      <c r="S59" s="1070"/>
      <c r="T59" s="956"/>
      <c r="U59" s="956" t="s">
        <v>2158</v>
      </c>
      <c r="V59" s="956" t="s">
        <v>2159</v>
      </c>
      <c r="W59" s="956" t="s">
        <v>2160</v>
      </c>
      <c r="X59" s="956"/>
      <c r="Y59" s="1113"/>
      <c r="Z59" s="959"/>
      <c r="AA59" s="962"/>
      <c r="AB59" s="959"/>
      <c r="AC59" s="959"/>
      <c r="AD59" s="959"/>
    </row>
    <row customHeight="1" ht="81">
      <c r="A60" s="958"/>
      <c r="B60" s="1012">
        <v>43</v>
      </c>
      <c r="C60" s="956" t="s">
        <v>2161</v>
      </c>
      <c r="D60" s="1080" t="s">
        <v>2161</v>
      </c>
      <c r="E60" s="956" t="s">
        <v>2161</v>
      </c>
      <c r="F60" s="956" t="s">
        <v>2161</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94</v>
      </c>
      <c r="P60" s="1070" t="s">
        <v>94</v>
      </c>
      <c r="Q60" s="1070" t="s">
        <v>94</v>
      </c>
      <c r="R60" s="1070" t="s">
        <v>94</v>
      </c>
      <c r="S60" s="1070"/>
      <c r="T60" s="956" t="s">
        <v>640</v>
      </c>
      <c r="U60" s="956" t="s">
        <v>640</v>
      </c>
      <c r="V60" s="956" t="s">
        <v>640</v>
      </c>
      <c r="W60" s="956" t="s">
        <v>640</v>
      </c>
      <c r="X60" s="956"/>
      <c r="Y60" s="1113"/>
      <c r="Z60" s="959" t="s">
        <v>2162</v>
      </c>
      <c r="AA60" s="962" t="s">
        <v>2163</v>
      </c>
      <c r="AB60" s="959" t="s">
        <v>2164</v>
      </c>
      <c r="AC60" s="959" t="s">
        <v>2163</v>
      </c>
      <c r="AD60" s="959"/>
    </row>
    <row customHeight="1" ht="9">
      <c r="A61" s="958"/>
      <c r="B61" s="1012">
        <v>44</v>
      </c>
      <c r="C61" s="956"/>
      <c r="D61" s="1080" t="s">
        <v>2165</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95</v>
      </c>
      <c r="Q61" s="1070"/>
      <c r="R61" s="1070"/>
      <c r="S61" s="1070"/>
      <c r="T61" s="956"/>
      <c r="U61" s="956" t="s">
        <v>2166</v>
      </c>
      <c r="V61" s="956"/>
      <c r="W61" s="956"/>
      <c r="X61" s="956"/>
      <c r="Y61" s="1113"/>
      <c r="Z61" s="959"/>
      <c r="AA61" s="962"/>
      <c r="AB61" s="959"/>
      <c r="AC61" s="959"/>
      <c r="AD61" s="959"/>
    </row>
    <row customHeight="1" ht="9">
      <c r="A62" s="958"/>
      <c r="B62" s="1012">
        <v>45</v>
      </c>
      <c r="C62" s="956"/>
      <c r="D62" s="1080" t="s">
        <v>2167</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119</v>
      </c>
      <c r="Q62" s="1070"/>
      <c r="R62" s="1070"/>
      <c r="S62" s="1070"/>
      <c r="T62" s="956"/>
      <c r="U62" s="956" t="s">
        <v>2168</v>
      </c>
      <c r="V62" s="956"/>
      <c r="W62" s="956"/>
      <c r="X62" s="956"/>
      <c r="Y62" s="1113"/>
      <c r="Z62" s="959"/>
      <c r="AA62" s="962"/>
      <c r="AB62" s="959"/>
      <c r="AC62" s="959"/>
      <c r="AD62" s="959"/>
    </row>
    <row customHeight="1" ht="18">
      <c r="A63" s="958"/>
      <c r="B63" s="1012">
        <v>46</v>
      </c>
      <c r="C63" s="956"/>
      <c r="D63" s="1080" t="s">
        <v>2169</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155</v>
      </c>
      <c r="Q63" s="1070"/>
      <c r="R63" s="1070"/>
      <c r="S63" s="1070"/>
      <c r="T63" s="956"/>
      <c r="U63" s="956" t="s">
        <v>2170</v>
      </c>
      <c r="V63" s="956"/>
      <c r="W63" s="956"/>
      <c r="X63" s="956"/>
      <c r="Y63" s="1113"/>
      <c r="Z63" s="959"/>
      <c r="AA63" s="962"/>
      <c r="AB63" s="959"/>
      <c r="AC63" s="959"/>
      <c r="AD63" s="959"/>
    </row>
    <row customHeight="1" ht="18">
      <c r="A64" s="958"/>
      <c r="B64" s="1012">
        <v>47</v>
      </c>
      <c r="C64" s="956"/>
      <c r="D64" s="1080" t="s">
        <v>2171</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156</v>
      </c>
      <c r="Q64" s="1070"/>
      <c r="R64" s="1070"/>
      <c r="S64" s="1070"/>
      <c r="T64" s="956"/>
      <c r="U64" s="956" t="s">
        <v>2172</v>
      </c>
      <c r="V64" s="956"/>
      <c r="W64" s="956"/>
      <c r="X64" s="956"/>
      <c r="Y64" s="1113"/>
      <c r="Z64" s="959"/>
      <c r="AA64" s="962" t="s">
        <v>2173</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2086</v>
      </c>
      <c r="Q65" s="1070"/>
      <c r="R65" s="1070"/>
      <c r="S65" s="1070"/>
      <c r="T65" s="956"/>
      <c r="U65" s="956" t="s">
        <v>2174</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2090</v>
      </c>
      <c r="Q66" s="1070"/>
      <c r="R66" s="1070"/>
      <c r="S66" s="1070"/>
      <c r="T66" s="956"/>
      <c r="U66" s="956" t="s">
        <v>2175</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2176</v>
      </c>
      <c r="Q67" s="1070"/>
      <c r="R67" s="1070"/>
      <c r="S67" s="1070"/>
      <c r="T67" s="956"/>
      <c r="U67" s="956" t="s">
        <v>2177</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2178</v>
      </c>
      <c r="Q68" s="1070"/>
      <c r="R68" s="1070"/>
      <c r="S68" s="1070"/>
      <c r="T68" s="956"/>
      <c r="U68" s="956" t="s">
        <v>2179</v>
      </c>
      <c r="V68" s="956"/>
      <c r="W68" s="956"/>
      <c r="X68" s="956"/>
      <c r="Y68" s="1113"/>
      <c r="Z68" s="959"/>
      <c r="AA68" s="962"/>
      <c r="AB68" s="959"/>
      <c r="AC68" s="959"/>
      <c r="AD68" s="959"/>
    </row>
    <row customHeight="1" ht="9">
      <c r="A69" s="958"/>
      <c r="B69" s="1012">
        <v>52</v>
      </c>
      <c r="C69" s="956"/>
      <c r="D69" s="1080" t="s">
        <v>2180</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157</v>
      </c>
      <c r="Q69" s="1070"/>
      <c r="R69" s="1070"/>
      <c r="S69" s="1070"/>
      <c r="T69" s="956"/>
      <c r="U69" s="956" t="s">
        <v>2181</v>
      </c>
      <c r="V69" s="956"/>
      <c r="W69" s="956"/>
      <c r="X69" s="956"/>
      <c r="Y69" s="1113"/>
      <c r="Z69" s="959"/>
      <c r="AA69" s="962"/>
      <c r="AB69" s="959"/>
      <c r="AC69" s="959"/>
      <c r="AD69" s="959"/>
    </row>
    <row customHeight="1" ht="27">
      <c r="A70" s="958"/>
      <c r="B70" s="1012">
        <v>53</v>
      </c>
      <c r="C70" s="956"/>
      <c r="D70" s="1080"/>
      <c r="E70" s="956" t="s">
        <v>2165</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2182</v>
      </c>
      <c r="W70" s="956"/>
      <c r="X70" s="956"/>
      <c r="Y70" s="1113"/>
      <c r="Z70" s="959"/>
      <c r="AA70" s="962"/>
      <c r="AB70" s="959"/>
      <c r="AC70" s="959"/>
      <c r="AD70" s="959"/>
    </row>
    <row customHeight="1" ht="36">
      <c r="A71" s="958"/>
      <c r="B71" s="1012">
        <v>54</v>
      </c>
      <c r="C71" s="956"/>
      <c r="D71" s="1080"/>
      <c r="E71" s="956" t="s">
        <v>2167</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119</v>
      </c>
      <c r="R71" s="1070"/>
      <c r="S71" s="1070"/>
      <c r="T71" s="956"/>
      <c r="U71" s="956"/>
      <c r="V71" s="956" t="s">
        <v>2183</v>
      </c>
      <c r="W71" s="956"/>
      <c r="X71" s="956"/>
      <c r="Y71" s="1113"/>
      <c r="Z71" s="959"/>
      <c r="AA71" s="962"/>
      <c r="AB71" s="959"/>
      <c r="AC71" s="959"/>
      <c r="AD71" s="959"/>
    </row>
    <row customHeight="1" ht="27">
      <c r="A72" s="958"/>
      <c r="B72" s="1012">
        <v>55</v>
      </c>
      <c r="C72" s="956"/>
      <c r="D72" s="1080"/>
      <c r="E72" s="956" t="s">
        <v>2169</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155</v>
      </c>
      <c r="R72" s="1070"/>
      <c r="S72" s="1070"/>
      <c r="T72" s="956"/>
      <c r="U72" s="956"/>
      <c r="V72" s="956" t="s">
        <v>2184</v>
      </c>
      <c r="W72" s="956"/>
      <c r="X72" s="956"/>
      <c r="Y72" s="1113"/>
      <c r="Z72" s="959"/>
      <c r="AA72" s="962"/>
      <c r="AB72" s="959"/>
      <c r="AC72" s="959"/>
      <c r="AD72" s="959"/>
    </row>
    <row customHeight="1" ht="36">
      <c r="A73" s="958"/>
      <c r="B73" s="1012">
        <v>56</v>
      </c>
      <c r="C73" s="956"/>
      <c r="D73" s="1080"/>
      <c r="E73" s="956" t="s">
        <v>2171</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156</v>
      </c>
      <c r="R73" s="1070"/>
      <c r="S73" s="1070"/>
      <c r="T73" s="956"/>
      <c r="U73" s="956"/>
      <c r="V73" s="956" t="s">
        <v>2185</v>
      </c>
      <c r="W73" s="956"/>
      <c r="X73" s="956"/>
      <c r="Y73" s="1113"/>
      <c r="Z73" s="959"/>
      <c r="AA73" s="962"/>
      <c r="AB73" s="959"/>
      <c r="AC73" s="959"/>
      <c r="AD73" s="959"/>
    </row>
    <row customHeight="1" ht="18">
      <c r="A74" s="958"/>
      <c r="B74" s="1012">
        <v>57</v>
      </c>
      <c r="C74" s="956"/>
      <c r="D74" s="1080"/>
      <c r="E74" s="956" t="s">
        <v>2180</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157</v>
      </c>
      <c r="R74" s="1070"/>
      <c r="S74" s="1070"/>
      <c r="T74" s="956"/>
      <c r="U74" s="956"/>
      <c r="V74" s="956" t="s">
        <v>2186</v>
      </c>
      <c r="W74" s="956"/>
      <c r="X74" s="956"/>
      <c r="Y74" s="1113"/>
      <c r="Z74" s="959"/>
      <c r="AA74" s="962"/>
      <c r="AB74" s="959"/>
      <c r="AC74" s="959"/>
      <c r="AD74" s="959"/>
    </row>
    <row customHeight="1" ht="18">
      <c r="A75" s="958"/>
      <c r="B75" s="1012">
        <v>58</v>
      </c>
      <c r="C75" s="956"/>
      <c r="D75" s="1080"/>
      <c r="E75" s="956"/>
      <c r="F75" s="956" t="s">
        <v>2165</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2187</v>
      </c>
      <c r="X75" s="956"/>
      <c r="Y75" s="1113"/>
      <c r="Z75" s="959"/>
      <c r="AA75" s="962"/>
      <c r="AB75" s="959"/>
      <c r="AC75" s="959"/>
      <c r="AD75" s="959"/>
    </row>
    <row customHeight="1" ht="36">
      <c r="A76" s="958"/>
      <c r="B76" s="1012">
        <v>59</v>
      </c>
      <c r="C76" s="956"/>
      <c r="D76" s="1080"/>
      <c r="E76" s="956"/>
      <c r="F76" s="956" t="s">
        <v>2167</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119</v>
      </c>
      <c r="S76" s="1070"/>
      <c r="T76" s="956"/>
      <c r="U76" s="956"/>
      <c r="V76" s="956"/>
      <c r="W76" s="956" t="s">
        <v>2188</v>
      </c>
      <c r="X76" s="956"/>
      <c r="Y76" s="1113"/>
      <c r="Z76" s="959"/>
      <c r="AA76" s="962"/>
      <c r="AB76" s="959"/>
      <c r="AC76" s="959"/>
      <c r="AD76" s="959"/>
    </row>
    <row customHeight="1" ht="18">
      <c r="A77" s="958"/>
      <c r="B77" s="1012">
        <v>60</v>
      </c>
      <c r="C77" s="956"/>
      <c r="D77" s="1080"/>
      <c r="E77" s="956"/>
      <c r="F77" s="956" t="s">
        <v>2169</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155</v>
      </c>
      <c r="S77" s="1070"/>
      <c r="T77" s="956"/>
      <c r="U77" s="956"/>
      <c r="V77" s="956"/>
      <c r="W77" s="956" t="s">
        <v>2189</v>
      </c>
      <c r="X77" s="956"/>
      <c r="Y77" s="1113"/>
      <c r="Z77" s="959"/>
      <c r="AA77" s="962"/>
      <c r="AB77" s="959"/>
      <c r="AC77" s="959"/>
      <c r="AD77" s="959"/>
    </row>
    <row customHeight="1" ht="72">
      <c r="A78" s="958"/>
      <c r="B78" s="1012">
        <v>61</v>
      </c>
      <c r="C78" s="956" t="s">
        <v>2165</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95</v>
      </c>
      <c r="P78" s="1070"/>
      <c r="Q78" s="1070"/>
      <c r="R78" s="1070"/>
      <c r="S78" s="1070"/>
      <c r="T78" s="956" t="s">
        <v>645</v>
      </c>
      <c r="U78" s="956"/>
      <c r="V78" s="956"/>
      <c r="W78" s="956"/>
      <c r="X78" s="956"/>
      <c r="Y78" s="1113"/>
      <c r="Z78" s="959" t="s">
        <v>2190</v>
      </c>
      <c r="AA78" s="962"/>
      <c r="AB78" s="959"/>
      <c r="AC78" s="959"/>
      <c r="AD78" s="959"/>
    </row>
    <row customHeight="1" ht="36">
      <c r="A79" s="958"/>
      <c r="B79" s="1012">
        <v>62</v>
      </c>
      <c r="C79" s="956" t="s">
        <v>2167</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119</v>
      </c>
      <c r="P79" s="1070"/>
      <c r="Q79" s="1070"/>
      <c r="R79" s="1070"/>
      <c r="S79" s="1070"/>
      <c r="T79" s="956" t="s">
        <v>2191</v>
      </c>
      <c r="U79" s="956"/>
      <c r="V79" s="956"/>
      <c r="W79" s="956"/>
      <c r="X79" s="956"/>
      <c r="Y79" s="1113"/>
      <c r="Z79" s="959" t="s">
        <v>2192</v>
      </c>
      <c r="AA79" s="962"/>
      <c r="AB79" s="959"/>
      <c r="AC79" s="959"/>
      <c r="AD79" s="959"/>
    </row>
    <row customHeight="1" ht="45">
      <c r="A80" s="958"/>
      <c r="B80" s="1012">
        <v>63</v>
      </c>
      <c r="C80" s="956" t="s">
        <v>2169</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155</v>
      </c>
      <c r="P80" s="1070"/>
      <c r="Q80" s="1070"/>
      <c r="R80" s="1070"/>
      <c r="S80" s="1070"/>
      <c r="T80" s="956" t="s">
        <v>2193</v>
      </c>
      <c r="U80" s="956"/>
      <c r="V80" s="956"/>
      <c r="W80" s="956"/>
      <c r="X80" s="956"/>
      <c r="Y80" s="1113"/>
      <c r="Z80" s="959" t="s">
        <v>2194</v>
      </c>
      <c r="AA80" s="962"/>
      <c r="AB80" s="959"/>
      <c r="AC80" s="959"/>
      <c r="AD80" s="959"/>
    </row>
    <row customHeight="1" ht="36">
      <c r="A81" s="958"/>
      <c r="B81" s="1012">
        <v>64</v>
      </c>
      <c r="C81" s="956" t="s">
        <v>2171</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2077</v>
      </c>
      <c r="P81" s="1070"/>
      <c r="Q81" s="1070"/>
      <c r="R81" s="1070"/>
      <c r="S81" s="1070"/>
      <c r="T81" s="956" t="s">
        <v>2195</v>
      </c>
      <c r="U81" s="956"/>
      <c r="V81" s="956"/>
      <c r="W81" s="956"/>
      <c r="X81" s="956"/>
      <c r="Y81" s="1113"/>
      <c r="Z81" s="959" t="s">
        <v>2196</v>
      </c>
      <c r="AA81" s="962"/>
      <c r="AB81" s="959"/>
      <c r="AC81" s="959"/>
      <c r="AD81" s="959"/>
    </row>
    <row customHeight="1" ht="90">
      <c r="A82" s="958"/>
      <c r="B82" s="1012">
        <v>65</v>
      </c>
      <c r="C82" s="956" t="s">
        <v>2180</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156</v>
      </c>
      <c r="P82" s="1070"/>
      <c r="Q82" s="1070"/>
      <c r="R82" s="1070"/>
      <c r="S82" s="1070"/>
      <c r="T82" s="956" t="s">
        <v>2197</v>
      </c>
      <c r="U82" s="956"/>
      <c r="V82" s="956"/>
      <c r="W82" s="956"/>
      <c r="X82" s="956"/>
      <c r="Y82" s="1113"/>
      <c r="Z82" s="959" t="s">
        <v>2198</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2086</v>
      </c>
      <c r="P83" s="1070"/>
      <c r="Q83" s="1070"/>
      <c r="R83" s="1070"/>
      <c r="S83" s="1070"/>
      <c r="T83" s="956" t="s">
        <v>2199</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2200</v>
      </c>
      <c r="P84" s="1070"/>
      <c r="Q84" s="1070"/>
      <c r="R84" s="1070"/>
      <c r="S84" s="1070"/>
      <c r="T84" s="956" t="s">
        <v>2201</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2090</v>
      </c>
      <c r="P85" s="1070"/>
      <c r="Q85" s="1070"/>
      <c r="R85" s="1070"/>
      <c r="S85" s="1070"/>
      <c r="T85" s="956" t="s">
        <v>2202</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2203</v>
      </c>
      <c r="P86" s="1070"/>
      <c r="Q86" s="1070"/>
      <c r="R86" s="1070"/>
      <c r="S86" s="1070"/>
      <c r="T86" s="956" t="s">
        <v>2204</v>
      </c>
      <c r="U86" s="956"/>
      <c r="V86" s="956"/>
      <c r="W86" s="956"/>
      <c r="X86" s="956"/>
      <c r="Y86" s="1113"/>
      <c r="Z86" s="959"/>
      <c r="AA86" s="962"/>
      <c r="AB86" s="959"/>
      <c r="AC86" s="959"/>
      <c r="AD86" s="959"/>
    </row>
    <row customHeight="1" ht="36">
      <c r="A87" s="958"/>
      <c r="B87" s="1012">
        <v>70</v>
      </c>
      <c r="C87" s="956" t="s">
        <v>2205</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157</v>
      </c>
      <c r="P87" s="1070"/>
      <c r="Q87" s="1070"/>
      <c r="R87" s="1070"/>
      <c r="S87" s="1070"/>
      <c r="T87" s="956" t="s">
        <v>2206</v>
      </c>
      <c r="U87" s="956"/>
      <c r="V87" s="956"/>
      <c r="W87" s="956"/>
      <c r="X87" s="956"/>
      <c r="Y87" s="1113"/>
      <c r="Z87" s="959"/>
      <c r="AA87" s="962"/>
      <c r="AB87" s="959"/>
      <c r="AC87" s="959"/>
      <c r="AD87" s="959"/>
    </row>
    <row customHeight="1" ht="18">
      <c r="A88" s="958"/>
      <c r="B88" s="1012">
        <v>71</v>
      </c>
      <c r="C88" s="956" t="s">
        <v>2207</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158</v>
      </c>
      <c r="P88" s="1070"/>
      <c r="Q88" s="1070"/>
      <c r="R88" s="1070"/>
      <c r="S88" s="1070"/>
      <c r="T88" s="956" t="s">
        <v>677</v>
      </c>
      <c r="U88" s="956"/>
      <c r="V88" s="956"/>
      <c r="W88" s="956"/>
      <c r="X88" s="956"/>
      <c r="Y88" s="1113"/>
      <c r="Z88" s="959"/>
      <c r="AA88" s="962"/>
      <c r="AB88" s="959"/>
      <c r="AC88" s="959"/>
      <c r="AD88" s="959"/>
    </row>
    <row customHeight="1" ht="18">
      <c r="A89" s="958"/>
      <c r="B89" s="1012">
        <v>72</v>
      </c>
      <c r="C89" s="956" t="s">
        <v>2208</v>
      </c>
      <c r="D89" s="1080" t="s">
        <v>2205</v>
      </c>
      <c r="E89" s="956" t="s">
        <v>2205</v>
      </c>
      <c r="F89" s="956" t="s">
        <v>2171</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159</v>
      </c>
      <c r="P89" s="1070" t="s">
        <v>158</v>
      </c>
      <c r="Q89" s="1070" t="s">
        <v>158</v>
      </c>
      <c r="R89" s="1070" t="s">
        <v>156</v>
      </c>
      <c r="S89" s="1070"/>
      <c r="T89" s="956" t="s">
        <v>685</v>
      </c>
      <c r="U89" s="956" t="s">
        <v>685</v>
      </c>
      <c r="V89" s="956" t="s">
        <v>685</v>
      </c>
      <c r="W89" s="956" t="s">
        <v>685</v>
      </c>
      <c r="X89" s="956"/>
      <c r="Y89" s="1113"/>
      <c r="Z89" s="959"/>
      <c r="AA89" s="962"/>
      <c r="AB89" s="959"/>
      <c r="AC89" s="959"/>
      <c r="AD89" s="959"/>
    </row>
    <row customHeight="1" ht="27">
      <c r="A90" s="958"/>
      <c r="B90" s="1012">
        <v>73</v>
      </c>
      <c r="C90" s="956" t="s">
        <v>2209</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160</v>
      </c>
      <c r="P90" s="1070"/>
      <c r="Q90" s="1070"/>
      <c r="R90" s="1070"/>
      <c r="S90" s="1070"/>
      <c r="T90" s="956" t="s">
        <v>687</v>
      </c>
      <c r="U90" s="956"/>
      <c r="V90" s="956"/>
      <c r="W90" s="956"/>
      <c r="X90" s="956"/>
      <c r="Y90" s="1113"/>
      <c r="Z90" s="959"/>
      <c r="AA90" s="962"/>
      <c r="AB90" s="959"/>
      <c r="AC90" s="959"/>
      <c r="AD90" s="959"/>
    </row>
    <row customHeight="1" ht="18">
      <c r="A91" s="958"/>
      <c r="B91" s="1012">
        <v>74</v>
      </c>
      <c r="C91" s="956"/>
      <c r="D91" s="1080" t="s">
        <v>2207</v>
      </c>
      <c r="E91" s="956" t="s">
        <v>2207</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159</v>
      </c>
      <c r="Q91" s="1070" t="s">
        <v>159</v>
      </c>
      <c r="R91" s="1070"/>
      <c r="S91" s="1070"/>
      <c r="T91" s="956"/>
      <c r="U91" s="956" t="s">
        <v>2210</v>
      </c>
      <c r="V91" s="956" t="s">
        <v>2210</v>
      </c>
      <c r="W91" s="956"/>
      <c r="X91" s="956"/>
      <c r="Y91" s="1113"/>
      <c r="Z91" s="959"/>
      <c r="AA91" s="962"/>
      <c r="AB91" s="959"/>
      <c r="AC91" s="959"/>
      <c r="AD91" s="959"/>
    </row>
    <row customHeight="1" ht="27">
      <c r="A92" s="958"/>
      <c r="B92" s="1012">
        <v>75</v>
      </c>
      <c r="C92" s="956"/>
      <c r="D92" s="1080" t="s">
        <v>2208</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160</v>
      </c>
      <c r="Q92" s="1070"/>
      <c r="R92" s="1070"/>
      <c r="S92" s="1070"/>
      <c r="T92" s="956"/>
      <c r="U92" s="956" t="s">
        <v>2211</v>
      </c>
      <c r="V92" s="956"/>
      <c r="W92" s="956"/>
      <c r="X92" s="956"/>
      <c r="Y92" s="1113"/>
      <c r="Z92" s="959"/>
      <c r="AA92" s="962" t="s">
        <v>2212</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2118</v>
      </c>
      <c r="Q93" s="1070"/>
      <c r="R93" s="1070"/>
      <c r="S93" s="1070"/>
      <c r="T93" s="956"/>
      <c r="U93" s="956" t="s">
        <v>2213</v>
      </c>
      <c r="V93" s="956"/>
      <c r="W93" s="956"/>
      <c r="X93" s="956"/>
      <c r="Y93" s="1113"/>
      <c r="Z93" s="959"/>
      <c r="AA93" s="962" t="s">
        <v>2214</v>
      </c>
      <c r="AB93" s="959"/>
      <c r="AC93" s="959"/>
      <c r="AD93" s="959"/>
    </row>
    <row customHeight="1" ht="45">
      <c r="A94" s="958"/>
      <c r="B94" s="1012">
        <v>77</v>
      </c>
      <c r="C94" s="956"/>
      <c r="D94" s="1080" t="s">
        <v>2209</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1472</v>
      </c>
      <c r="Q94" s="1070"/>
      <c r="R94" s="1070"/>
      <c r="S94" s="1070"/>
      <c r="T94" s="956"/>
      <c r="U94" s="956" t="s">
        <v>2215</v>
      </c>
      <c r="V94" s="956"/>
      <c r="W94" s="956"/>
      <c r="X94" s="956"/>
      <c r="Y94" s="1113"/>
      <c r="Z94" s="959"/>
      <c r="AA94" s="962" t="s">
        <v>2216</v>
      </c>
      <c r="AB94" s="959"/>
      <c r="AC94" s="959"/>
      <c r="AD94" s="959"/>
    </row>
    <row customHeight="1" ht="99">
      <c r="A95" s="958"/>
      <c r="B95" s="1012">
        <v>78</v>
      </c>
      <c r="C95" s="956" t="s">
        <v>2217</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1472</v>
      </c>
      <c r="P95" s="1070"/>
      <c r="Q95" s="1070"/>
      <c r="R95" s="1070"/>
      <c r="S95" s="1070"/>
      <c r="T95" s="956" t="s">
        <v>2218</v>
      </c>
      <c r="U95" s="956"/>
      <c r="V95" s="956"/>
      <c r="W95" s="956"/>
      <c r="X95" s="956"/>
      <c r="Y95" s="1113"/>
      <c r="Z95" s="959"/>
      <c r="AA95" s="962"/>
      <c r="AB95" s="959"/>
      <c r="AC95" s="959"/>
      <c r="AD95" s="959"/>
    </row>
    <row customHeight="1" ht="99">
      <c r="A96" s="958"/>
      <c r="B96" s="1012">
        <v>79</v>
      </c>
      <c r="C96" s="956" t="s">
        <v>1158</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1478</v>
      </c>
      <c r="P96" s="1070"/>
      <c r="Q96" s="1070"/>
      <c r="R96" s="1070"/>
      <c r="S96" s="1070"/>
      <c r="T96" s="956" t="s">
        <v>2219</v>
      </c>
      <c r="U96" s="956"/>
      <c r="V96" s="956"/>
      <c r="W96" s="956"/>
      <c r="X96" s="956"/>
      <c r="Y96" s="1113"/>
      <c r="Z96" s="959" t="s">
        <v>2220</v>
      </c>
      <c r="AA96" s="962"/>
      <c r="AB96" s="959"/>
      <c r="AC96" s="959"/>
      <c r="AD96" s="959"/>
    </row>
    <row customHeight="1" ht="63">
      <c r="A97" s="958"/>
      <c r="B97" s="1012">
        <v>80</v>
      </c>
      <c r="C97" s="956" t="s">
        <v>2221</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1490</v>
      </c>
      <c r="P97" s="1070"/>
      <c r="Q97" s="1070"/>
      <c r="R97" s="1070"/>
      <c r="S97" s="1070"/>
      <c r="T97" s="956" t="s">
        <v>2222</v>
      </c>
      <c r="U97" s="956"/>
      <c r="V97" s="956"/>
      <c r="W97" s="956"/>
      <c r="X97" s="956"/>
      <c r="Y97" s="1113"/>
      <c r="Z97" s="959" t="s">
        <v>2223</v>
      </c>
      <c r="AA97" s="962"/>
      <c r="AB97" s="959"/>
      <c r="AC97" s="959"/>
      <c r="AD97" s="959"/>
    </row>
    <row customHeight="1" ht="63">
      <c r="A98" s="958"/>
      <c r="B98" s="1012">
        <v>81</v>
      </c>
      <c r="C98" s="956" t="s">
        <v>2224</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1504</v>
      </c>
      <c r="P98" s="1070"/>
      <c r="Q98" s="1070"/>
      <c r="R98" s="1070"/>
      <c r="S98" s="1070"/>
      <c r="T98" s="956" t="s">
        <v>2225</v>
      </c>
      <c r="U98" s="956"/>
      <c r="V98" s="956"/>
      <c r="W98" s="956"/>
      <c r="X98" s="956"/>
      <c r="Y98" s="1113"/>
      <c r="Z98" s="959" t="s">
        <v>2223</v>
      </c>
      <c r="AA98" s="962"/>
      <c r="AB98" s="959"/>
      <c r="AC98" s="959"/>
      <c r="AD98" s="959"/>
    </row>
    <row customHeight="1" ht="90">
      <c r="A99" s="958"/>
      <c r="B99" s="1012">
        <v>82</v>
      </c>
      <c r="C99" s="956" t="s">
        <v>2226</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1516</v>
      </c>
      <c r="P99" s="1070"/>
      <c r="Q99" s="1070"/>
      <c r="R99" s="1070"/>
      <c r="S99" s="1070"/>
      <c r="T99" s="956" t="s">
        <v>2227</v>
      </c>
      <c r="U99" s="956"/>
      <c r="V99" s="956"/>
      <c r="W99" s="956"/>
      <c r="X99" s="956"/>
      <c r="Y99" s="1113"/>
      <c r="Z99" s="959" t="s">
        <v>642</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2228</v>
      </c>
      <c r="P100" s="1070"/>
      <c r="Q100" s="1070"/>
      <c r="R100" s="1070"/>
      <c r="S100" s="1070"/>
      <c r="T100" s="956" t="s">
        <v>2229</v>
      </c>
      <c r="U100" s="956"/>
      <c r="V100" s="956"/>
      <c r="W100" s="956"/>
      <c r="X100" s="956"/>
      <c r="Y100" s="1113"/>
      <c r="Z100" s="959" t="s">
        <v>642</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2230</v>
      </c>
      <c r="P101" s="1070"/>
      <c r="Q101" s="1070"/>
      <c r="R101" s="1070"/>
      <c r="S101" s="1070"/>
      <c r="T101" s="956" t="s">
        <v>2231</v>
      </c>
      <c r="U101" s="956"/>
      <c r="V101" s="956"/>
      <c r="W101" s="956"/>
      <c r="X101" s="956"/>
      <c r="Y101" s="1113"/>
      <c r="Z101" s="959" t="s">
        <v>642</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1670</v>
      </c>
      <c r="B148" s="958"/>
      <c r="C148" s="956" t="s">
        <v>2232</v>
      </c>
      <c r="D148" s="956" t="s">
        <v>1572</v>
      </c>
      <c r="E148" s="956" t="s">
        <v>1672</v>
      </c>
      <c r="F148" s="956" t="s">
        <v>2233</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2234</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2235</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9E792-6501-A5FA-A398-56092496047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851" width="10.57421875" hidden="1"/>
    <col min="2" max="2" style="5851" width="11.00390625" hidden="1" customWidth="1"/>
    <col min="3" max="3" style="5851" width="10.57421875" hidden="1"/>
    <col min="4" max="4" style="5851" width="11.8515625" hidden="1" customWidth="1"/>
    <col min="5" max="5" style="5851" width="12.28125" hidden="1" customWidth="1"/>
    <col min="6" max="8" style="6674" width="12.28125" hidden="1" customWidth="1"/>
    <col min="9" max="9" style="6675" width="3.00390625" customWidth="1"/>
    <col min="10" max="11" style="6676" width="3.00390625" customWidth="1"/>
    <col min="12" max="12" style="6677" width="12.00390625" customWidth="1"/>
    <col min="13" max="13" style="5772" width="31.00390625" customWidth="1"/>
    <col min="14" max="14" style="5772" width="1.00390625" customWidth="1"/>
    <col min="15" max="18" style="5772" width="24.00390625" customWidth="1"/>
    <col min="19" max="19" style="5772" width="11.00390625" customWidth="1"/>
    <col min="20" max="20" style="5772" width="3.7109375" customWidth="1"/>
    <col min="21" max="21" style="5772" width="11.00390625" customWidth="1"/>
    <col min="22" max="22" style="5772" width="8.57421875" customWidth="1"/>
    <col min="23" max="23" style="5772" width="4.00390625" customWidth="1"/>
    <col min="24" max="24" style="5772" width="115.00390625" customWidth="1"/>
    <col min="25" max="29" style="5852" width="10.00390625" customWidth="1"/>
    <col min="30" max="30" style="577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2236</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987"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Региональная служба по тарифам РСО-Алания</v>
      </c>
      <c r="P8" s="2364"/>
      <c r="Q8" s="2364"/>
      <c r="R8" s="2364"/>
      <c r="S8" s="2364"/>
      <c r="T8" s="2364"/>
      <c r="U8" s="2364"/>
      <c r="V8" s="439"/>
      <c r="W8" s="439"/>
      <c r="X8" s="393"/>
      <c r="Y8" s="481"/>
      <c r="Z8" s="481"/>
      <c r="AA8" s="481"/>
      <c r="AB8" s="481"/>
      <c r="AC8" s="481"/>
      <c r="AD8" s="531">
        <v>46</v>
      </c>
    </row>
    <row s="5987" customFormat="1" customHeight="1" ht="24">
      <c r="A9" s="1481"/>
      <c r="B9" s="1481"/>
      <c r="C9" s="1481"/>
      <c r="D9" s="1481"/>
      <c r="E9" s="1481"/>
      <c r="F9" s="1481"/>
      <c r="G9" s="1481"/>
      <c r="H9" s="1481"/>
      <c r="L9" s="1389"/>
      <c r="M9" s="408" t="s">
        <v>431</v>
      </c>
      <c r="N9" s="417"/>
      <c r="O9" s="2364" t="str">
        <f>IF(TITLE_DATE_CHANGE_PERIOD="",IF(TITLE_DATE_PR="","",TITLE_DATE_PR),TITLE_DATE_CHANGE_PERIOD)</f>
        <v>45658</v>
      </c>
      <c r="P9" s="2364"/>
      <c r="Q9" s="2364"/>
      <c r="R9" s="2364"/>
      <c r="S9" s="2364"/>
      <c r="T9" s="2364"/>
      <c r="U9" s="2364"/>
      <c r="V9" s="439"/>
      <c r="W9" s="439"/>
      <c r="X9" s="393"/>
      <c r="Y9" s="481"/>
      <c r="Z9" s="481"/>
      <c r="AA9" s="481"/>
      <c r="AB9" s="481"/>
      <c r="AC9" s="481"/>
      <c r="AD9" s="531">
        <v>23</v>
      </c>
    </row>
    <row s="5987" customFormat="1" customHeight="1" ht="24">
      <c r="A10" s="1481"/>
      <c r="B10" s="1481"/>
      <c r="C10" s="1481"/>
      <c r="D10" s="1481"/>
      <c r="E10" s="1481"/>
      <c r="F10" s="1481"/>
      <c r="G10" s="1481"/>
      <c r="H10" s="1481"/>
      <c r="L10" s="1363"/>
      <c r="M10" s="408" t="s">
        <v>432</v>
      </c>
      <c r="N10" s="417"/>
      <c r="O10" s="2364" t="str">
        <f>IF(TITLE_NUMBER_PR_CHANGE="",IF(TITLE_NUMBER_PR="","",TITLE_NUMBER_PR),TITLE_NUMBER_PR_CHANGE)</f>
        <v>№ 146</v>
      </c>
      <c r="P10" s="2364"/>
      <c r="Q10" s="2364"/>
      <c r="R10" s="2364"/>
      <c r="S10" s="2364"/>
      <c r="T10" s="2364"/>
      <c r="U10" s="2364"/>
      <c r="V10" s="439"/>
      <c r="W10" s="439"/>
      <c r="X10" s="393"/>
      <c r="Y10" s="481"/>
      <c r="Z10" s="481"/>
      <c r="AA10" s="481"/>
      <c r="AB10" s="481"/>
      <c r="AC10" s="481"/>
      <c r="AD10" s="531">
        <v>23</v>
      </c>
    </row>
    <row s="5987" customFormat="1" customHeight="1" ht="24">
      <c r="A11" s="1481"/>
      <c r="B11" s="1481"/>
      <c r="C11" s="1481"/>
      <c r="D11" s="1481"/>
      <c r="E11" s="1481"/>
      <c r="F11" s="1481"/>
      <c r="G11" s="1481"/>
      <c r="H11" s="1481"/>
      <c r="L11" s="1363"/>
      <c r="M11" s="408" t="s">
        <v>44</v>
      </c>
      <c r="N11" s="417"/>
      <c r="O11" s="2364" t="str">
        <f>IF(TITLE_IST_PUB_CHANGE="",IF(TITLE_IST_PUB="","",TITLE_IST_PUB),TITLE_IST_PUB_CHANGE)</f>
        <v>www.rst.alania.gov.ru</v>
      </c>
      <c r="P11" s="2364"/>
      <c r="Q11" s="2364"/>
      <c r="R11" s="2364"/>
      <c r="S11" s="2364"/>
      <c r="T11" s="2364"/>
      <c r="U11" s="2364"/>
      <c r="V11" s="439"/>
      <c r="W11" s="439"/>
      <c r="X11" s="393"/>
      <c r="Y11" s="481"/>
      <c r="Z11" s="481"/>
      <c r="AA11" s="481"/>
      <c r="AB11" s="481"/>
      <c r="AC11" s="481"/>
      <c r="AD11" s="531">
        <v>23</v>
      </c>
    </row>
    <row s="598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435</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310</v>
      </c>
      <c r="M14" s="2240"/>
      <c r="N14" s="2240"/>
      <c r="O14" s="2240"/>
      <c r="P14" s="2240"/>
      <c r="Q14" s="2240"/>
      <c r="R14" s="2240"/>
      <c r="S14" s="2240"/>
      <c r="T14" s="2240"/>
      <c r="U14" s="2240"/>
      <c r="V14" s="2240"/>
      <c r="W14" s="2240"/>
      <c r="X14" s="2240" t="s">
        <v>311</v>
      </c>
      <c r="AD14" s="1268">
        <v>14</v>
      </c>
    </row>
    <row customHeight="1" ht="14.699999999999998">
      <c r="J15" s="489"/>
      <c r="K15" s="489"/>
      <c r="L15" s="2386" t="s">
        <v>90</v>
      </c>
      <c r="M15" s="2322" t="s">
        <v>436</v>
      </c>
      <c r="N15" s="414"/>
      <c r="O15" s="2387" t="s">
        <v>2237</v>
      </c>
      <c r="P15" s="2388"/>
      <c r="Q15" s="2388"/>
      <c r="R15" s="2388"/>
      <c r="S15" s="2388"/>
      <c r="T15" s="2388"/>
      <c r="U15" s="2389"/>
      <c r="V15" s="2390" t="s">
        <v>438</v>
      </c>
      <c r="W15" s="2393" t="s">
        <v>1155</v>
      </c>
      <c r="X15" s="2240"/>
      <c r="AD15" s="1268">
        <v>14</v>
      </c>
    </row>
    <row customHeight="1" ht="35.699999999999996">
      <c r="J16" s="489"/>
      <c r="K16" s="489"/>
      <c r="L16" s="2386"/>
      <c r="M16" s="2322"/>
      <c r="N16" s="1144"/>
      <c r="O16" s="2373" t="s">
        <v>441</v>
      </c>
      <c r="P16" s="2373" t="s">
        <v>442</v>
      </c>
      <c r="Q16" s="2375" t="s">
        <v>443</v>
      </c>
      <c r="R16" s="2376"/>
      <c r="S16" s="2375" t="s">
        <v>456</v>
      </c>
      <c r="T16" s="2382"/>
      <c r="U16" s="2376"/>
      <c r="V16" s="2391"/>
      <c r="W16" s="2394"/>
      <c r="X16" s="2240"/>
      <c r="AD16" s="1268">
        <v>34</v>
      </c>
    </row>
    <row customHeight="1" ht="35.699999999999996">
      <c r="A17" s="1483" t="s">
        <v>141</v>
      </c>
      <c r="B17" s="1483" t="s">
        <v>142</v>
      </c>
      <c r="C17" s="1483" t="s">
        <v>143</v>
      </c>
      <c r="D17" s="1483" t="s">
        <v>144</v>
      </c>
      <c r="E17" s="1483"/>
      <c r="J17" s="489"/>
      <c r="K17" s="489"/>
      <c r="L17" s="2386"/>
      <c r="M17" s="2322"/>
      <c r="N17" s="415"/>
      <c r="O17" s="2374"/>
      <c r="P17" s="2374"/>
      <c r="Q17" s="1335" t="s">
        <v>452</v>
      </c>
      <c r="R17" s="1335" t="s">
        <v>453</v>
      </c>
      <c r="S17" s="1405" t="s">
        <v>454</v>
      </c>
      <c r="T17" s="2383" t="s">
        <v>455</v>
      </c>
      <c r="U17" s="2384"/>
      <c r="V17" s="2392"/>
      <c r="W17" s="2395"/>
      <c r="X17" s="2240"/>
      <c r="AD17" s="1268">
        <v>34</v>
      </c>
    </row>
    <row s="6431" customFormat="1" customHeight="1" ht="11.549999999999999">
      <c r="A18" s="1483"/>
      <c r="B18" s="1483"/>
      <c r="C18" s="1483"/>
      <c r="D18" s="1483"/>
      <c r="E18" s="1483"/>
      <c r="F18" s="1475"/>
      <c r="G18" s="1475"/>
      <c r="H18" s="1475"/>
      <c r="I18" s="1359"/>
      <c r="J18" s="1360"/>
      <c r="K18" s="1367">
        <v>1</v>
      </c>
      <c r="L18" s="1390" t="s">
        <v>117</v>
      </c>
      <c r="M18" s="1368" t="s">
        <v>105</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175</v>
      </c>
      <c r="B19" s="1476" t="s">
        <v>176</v>
      </c>
      <c r="C19" s="1476" t="s">
        <v>177</v>
      </c>
      <c r="D19" s="1476" t="s">
        <v>178</v>
      </c>
      <c r="E19" s="1476"/>
      <c r="F19" s="1478"/>
      <c r="G19" s="1478"/>
      <c r="H19" s="1478"/>
      <c r="I19" s="474"/>
      <c r="J19" s="473"/>
      <c r="K19" s="468"/>
      <c r="L19" s="1406">
        <f>INDEX(PT_DIFFERENTIATION_NUM_NTAR,MATCH(A19,PT_DIFFERENTIATION_NTAR_ID,0))</f>
        <v>0</v>
      </c>
      <c r="M19" s="411" t="s">
        <v>130</v>
      </c>
      <c r="N19" s="413"/>
      <c r="O19" s="2719" t="str">
        <f>INDEX(PT_DIFFERENTIATION_NTAR,MATCH(A19,PT_DIFFERENTIATION_NTAR_ID,0))</f>
        <v/>
      </c>
      <c r="P19" s="2719"/>
      <c r="Q19" s="2719"/>
      <c r="R19" s="2719"/>
      <c r="S19" s="2719"/>
      <c r="T19" s="2719"/>
      <c r="U19" s="2719"/>
      <c r="V19" s="2719"/>
      <c r="W19" s="2719"/>
      <c r="X19" s="1371" t="s">
        <v>406</v>
      </c>
      <c r="Z19" s="613"/>
      <c r="AA19" s="613" t="str">
        <f>IF(M19="","",M19)</f>
        <v>Наименование тарифа</v>
      </c>
      <c r="AB19" s="613"/>
      <c r="AC19" s="613"/>
      <c r="AD19" s="1268">
        <v>20</v>
      </c>
    </row>
    <row customHeight="1" ht="21">
      <c r="A20" s="1476" t="s">
        <v>175</v>
      </c>
      <c r="B20" s="1476" t="s">
        <v>176</v>
      </c>
      <c r="C20" s="1476" t="s">
        <v>177</v>
      </c>
      <c r="D20" s="1476" t="s">
        <v>178</v>
      </c>
      <c r="E20" s="1476"/>
      <c r="F20" s="1478"/>
      <c r="G20" s="1478"/>
      <c r="H20" s="1478"/>
      <c r="I20" s="1403"/>
      <c r="J20" s="465"/>
      <c r="K20" s="466"/>
      <c r="L20" s="1406" t="str">
        <f>INDEX(PT_DIFFERENTIATION_NUM_TER,MATCH(B19,PT_DIFFERENTIATION_TER_ID,0))</f>
        <v>.</v>
      </c>
      <c r="M20" s="421" t="s">
        <v>407</v>
      </c>
      <c r="N20" s="413"/>
      <c r="O20" s="2719" t="str">
        <f>INDEX(PT_DIFFERENTIATION_TER,MATCH(B19,PT_DIFFERENTIATION_TER_ID,0))</f>
        <v/>
      </c>
      <c r="P20" s="2719"/>
      <c r="Q20" s="2719"/>
      <c r="R20" s="2719"/>
      <c r="S20" s="2719"/>
      <c r="T20" s="2719"/>
      <c r="U20" s="2719"/>
      <c r="V20" s="2719"/>
      <c r="W20" s="2719"/>
      <c r="X20" s="1371" t="s">
        <v>408</v>
      </c>
      <c r="Z20" s="613"/>
      <c r="AA20" s="613" t="str">
        <f>IF(M20="","",M20)</f>
        <v>Территория действия тарифа</v>
      </c>
      <c r="AB20" s="613"/>
      <c r="AC20" s="613"/>
      <c r="AD20" s="1268">
        <v>20</v>
      </c>
    </row>
    <row customHeight="1" ht="24">
      <c r="A21" s="1476" t="s">
        <v>175</v>
      </c>
      <c r="B21" s="1476" t="s">
        <v>176</v>
      </c>
      <c r="C21" s="1476" t="s">
        <v>177</v>
      </c>
      <c r="D21" s="1476" t="s">
        <v>178</v>
      </c>
      <c r="E21" s="1476"/>
      <c r="F21" s="1478"/>
      <c r="G21" s="1478"/>
      <c r="H21" s="1478"/>
      <c r="I21" s="467"/>
      <c r="J21" s="465"/>
      <c r="K21" s="466"/>
      <c r="L21" s="1406" t="str">
        <f>INDEX(PT_DIFFERENTIATION_NUM_CS,MATCH(C19,PT_DIFFERENTIATION_CS_ID,0))</f>
        <v>..</v>
      </c>
      <c r="M21" s="422" t="s">
        <v>409</v>
      </c>
      <c r="N21" s="413"/>
      <c r="O21" s="2719" t="str">
        <f>INDEX(PT_DIFFERENTIATION_CS,MATCH(C19,PT_DIFFERENTIATION_CS_ID,0))</f>
        <v/>
      </c>
      <c r="P21" s="2719"/>
      <c r="Q21" s="2719"/>
      <c r="R21" s="2719"/>
      <c r="S21" s="2719"/>
      <c r="T21" s="2719"/>
      <c r="U21" s="2719"/>
      <c r="V21" s="2719"/>
      <c r="W21" s="2719"/>
      <c r="X21" s="1371" t="s">
        <v>410</v>
      </c>
      <c r="Z21" s="613"/>
      <c r="AA21" s="613" t="str">
        <f>IF(M21="","",M21)</f>
        <v>Наименование системы теплоснабжения </v>
      </c>
      <c r="AB21" s="613"/>
      <c r="AC21" s="613"/>
      <c r="AD21" s="1268">
        <v>23</v>
      </c>
    </row>
    <row customHeight="1" ht="21">
      <c r="A22" s="1476" t="s">
        <v>175</v>
      </c>
      <c r="B22" s="1476" t="s">
        <v>176</v>
      </c>
      <c r="C22" s="1476" t="s">
        <v>177</v>
      </c>
      <c r="D22" s="1476" t="s">
        <v>178</v>
      </c>
      <c r="E22" s="1476"/>
      <c r="F22" s="1478"/>
      <c r="G22" s="1478"/>
      <c r="H22" s="1478"/>
      <c r="I22" s="467"/>
      <c r="J22" s="465"/>
      <c r="K22" s="466"/>
      <c r="L22" s="1406" t="str">
        <f>INDEX(PT_DIFFERENTIATION_NUM_IST_TE,MATCH(D19,PT_DIFFERENTIATION_IST_TE_ID,0))</f>
        <v>...</v>
      </c>
      <c r="M22" s="423" t="s">
        <v>411</v>
      </c>
      <c r="N22" s="413"/>
      <c r="O22" s="2719" t="str">
        <f>INDEX(PT_DIFFERENTIATION_IST_TE,MATCH(D19,PT_DIFFERENTIATION_IST_TE_ID,0))</f>
        <v/>
      </c>
      <c r="P22" s="2719"/>
      <c r="Q22" s="2719"/>
      <c r="R22" s="2719"/>
      <c r="S22" s="2719"/>
      <c r="T22" s="2719"/>
      <c r="U22" s="2719"/>
      <c r="V22" s="2719"/>
      <c r="W22" s="2719"/>
      <c r="X22" s="1371" t="s">
        <v>412</v>
      </c>
      <c r="Z22" s="613"/>
      <c r="AA22" s="613" t="str">
        <f>IF(M22="","",M22)</f>
        <v>Источник тепловой энергии  </v>
      </c>
      <c r="AB22" s="613"/>
      <c r="AC22" s="613"/>
      <c r="AD22" s="1268">
        <v>20</v>
      </c>
    </row>
    <row customHeight="1" ht="96.75">
      <c r="A23" s="1476" t="s">
        <v>175</v>
      </c>
      <c r="B23" s="1476" t="s">
        <v>176</v>
      </c>
      <c r="C23" s="1476" t="s">
        <v>177</v>
      </c>
      <c r="D23" s="1476" t="s">
        <v>178</v>
      </c>
      <c r="E23" s="1476"/>
      <c r="F23" s="2720" t="str">
        <f>L22&amp;".1"</f>
        <v>....1</v>
      </c>
      <c r="I23" s="2370">
        <v>1</v>
      </c>
      <c r="J23" s="1404"/>
      <c r="K23" s="469"/>
      <c r="L23" s="1406" t="str">
        <f>$F$23</f>
        <v>....1</v>
      </c>
      <c r="M23" s="398" t="s">
        <v>414</v>
      </c>
      <c r="N23" s="413"/>
      <c r="O23" s="2418"/>
      <c r="P23" s="2418"/>
      <c r="Q23" s="2418"/>
      <c r="R23" s="2418"/>
      <c r="S23" s="2418"/>
      <c r="T23" s="2418"/>
      <c r="U23" s="2418"/>
      <c r="V23" s="2418"/>
      <c r="W23" s="2418"/>
      <c r="X23" s="1371" t="s">
        <v>415</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175</v>
      </c>
      <c r="B24" s="1476" t="s">
        <v>176</v>
      </c>
      <c r="C24" s="1476" t="s">
        <v>177</v>
      </c>
      <c r="D24" s="1476" t="s">
        <v>178</v>
      </c>
      <c r="E24" s="1476"/>
      <c r="F24" s="2720"/>
      <c r="G24" s="2330" t="str">
        <f>F23&amp;".1"</f>
        <v>....1.1</v>
      </c>
      <c r="I24" s="2370"/>
      <c r="J24" s="2370">
        <v>1</v>
      </c>
      <c r="K24" s="470"/>
      <c r="L24" s="1406" t="str">
        <f>$G$24</f>
        <v>....1.1</v>
      </c>
      <c r="M24" s="399" t="s">
        <v>417</v>
      </c>
      <c r="N24" s="413"/>
      <c r="O24" s="2358"/>
      <c r="P24" s="2359"/>
      <c r="Q24" s="2359"/>
      <c r="R24" s="2359"/>
      <c r="S24" s="2359"/>
      <c r="T24" s="2359"/>
      <c r="U24" s="2359"/>
      <c r="V24" s="2359"/>
      <c r="W24" s="2360"/>
      <c r="X24" s="1371" t="s">
        <v>418</v>
      </c>
      <c r="Z24" s="613"/>
      <c r="AA24" s="613" t="str">
        <f>IF(M24="","",M24)</f>
        <v>Группа потребителей</v>
      </c>
      <c r="AB24" s="613"/>
      <c r="AC24" s="613"/>
      <c r="AD24" s="1268">
        <v>82</v>
      </c>
    </row>
    <row customHeight="1" ht="11.549999999999999">
      <c r="A25" s="1476" t="s">
        <v>175</v>
      </c>
      <c r="B25" s="1476" t="s">
        <v>176</v>
      </c>
      <c r="C25" s="1476" t="s">
        <v>177</v>
      </c>
      <c r="D25" s="1476" t="s">
        <v>178</v>
      </c>
      <c r="E25" s="1476"/>
      <c r="F25" s="2720"/>
      <c r="G25" s="2330"/>
      <c r="H25" s="2330" t="str">
        <f>G24&amp;".1"</f>
        <v>....1.1.1</v>
      </c>
      <c r="I25" s="2370"/>
      <c r="J25" s="2370"/>
      <c r="K25" s="470">
        <v>1</v>
      </c>
      <c r="L25" s="1406" t="str">
        <f>$H$25</f>
        <v>....1.1.1</v>
      </c>
      <c r="M25" s="1460"/>
      <c r="N25" s="413"/>
      <c r="O25" s="864"/>
      <c r="P25" s="438"/>
      <c r="Q25" s="864"/>
      <c r="R25" s="1370"/>
      <c r="S25" s="2715"/>
      <c r="T25" s="2220" t="s">
        <v>68</v>
      </c>
      <c r="U25" s="2715"/>
      <c r="V25" s="2220" t="s">
        <v>19</v>
      </c>
      <c r="W25" s="438"/>
      <c r="X25" s="2366" t="s">
        <v>420</v>
      </c>
      <c r="Y25" s="624">
        <f>STRCHECKDATE(O26:W26)</f>
      </c>
      <c r="Z25" s="613"/>
      <c r="AA25" s="613" t="str">
        <f>IF(M25="","",M25)</f>
        <v/>
      </c>
      <c r="AB25" s="613"/>
      <c r="AC25" s="613"/>
      <c r="AD25" s="1268">
        <v>11</v>
      </c>
    </row>
    <row customHeight="1" ht="11.549999999999999">
      <c r="A26" s="1476" t="s">
        <v>175</v>
      </c>
      <c r="B26" s="1476" t="s">
        <v>176</v>
      </c>
      <c r="C26" s="1476" t="s">
        <v>177</v>
      </c>
      <c r="D26" s="1476" t="s">
        <v>178</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175</v>
      </c>
      <c r="B27" s="1476" t="s">
        <v>176</v>
      </c>
      <c r="C27" s="1476" t="s">
        <v>177</v>
      </c>
      <c r="D27" s="1476" t="s">
        <v>178</v>
      </c>
      <c r="E27" s="1476"/>
      <c r="F27" s="2720"/>
      <c r="G27" s="2330"/>
      <c r="I27" s="2370"/>
      <c r="J27" s="2370"/>
      <c r="K27" s="469"/>
      <c r="L27" s="1391"/>
      <c r="M27" s="401" t="s">
        <v>421</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175</v>
      </c>
      <c r="B28" s="1476" t="s">
        <v>176</v>
      </c>
      <c r="C28" s="1476" t="s">
        <v>177</v>
      </c>
      <c r="D28" s="1476" t="s">
        <v>178</v>
      </c>
      <c r="E28" s="1476"/>
      <c r="F28" s="2720"/>
      <c r="I28" s="2370"/>
      <c r="J28" s="1404"/>
      <c r="K28" s="469"/>
      <c r="L28" s="1391"/>
      <c r="M28" s="400" t="s">
        <v>422</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175</v>
      </c>
      <c r="B29" s="1476" t="s">
        <v>176</v>
      </c>
      <c r="C29" s="1476" t="s">
        <v>177</v>
      </c>
      <c r="D29" s="1476" t="s">
        <v>178</v>
      </c>
      <c r="E29" s="1476"/>
      <c r="F29" s="1478"/>
      <c r="G29" s="1478"/>
      <c r="H29" s="650"/>
      <c r="I29" s="473"/>
      <c r="J29" s="488"/>
      <c r="K29" s="468"/>
      <c r="L29" s="1391"/>
      <c r="M29" s="478" t="s">
        <v>423</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175</v>
      </c>
      <c r="B30" s="1476" t="s">
        <v>176</v>
      </c>
      <c r="C30" s="1476" t="s">
        <v>177</v>
      </c>
      <c r="D30" s="1476"/>
      <c r="E30" s="1476" t="s">
        <v>597</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175</v>
      </c>
      <c r="B31" s="1476" t="s">
        <v>176</v>
      </c>
      <c r="C31" s="1476"/>
      <c r="D31" s="1476"/>
      <c r="E31" s="1476" t="s">
        <v>2238</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2239</v>
      </c>
      <c r="B32" s="1476"/>
      <c r="C32" s="1476"/>
      <c r="D32" s="1476"/>
      <c r="E32" s="1476" t="s">
        <v>112</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912" customFormat="1" customHeight="1" ht="11.549999999999999">
      <c r="A33" s="1476"/>
      <c r="B33" s="1476"/>
      <c r="C33" s="1476"/>
      <c r="D33" s="1476"/>
      <c r="E33" s="1476" t="s">
        <v>238</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814</v>
      </c>
      <c r="M35" s="2398" t="s">
        <v>2240</v>
      </c>
      <c r="N35" s="2398"/>
      <c r="O35" s="2398"/>
      <c r="P35" s="2398"/>
      <c r="Q35" s="2398"/>
      <c r="R35" s="2398"/>
      <c r="S35" s="2398"/>
      <c r="T35" s="2398"/>
      <c r="U35" s="2398"/>
      <c r="V35" s="2398"/>
      <c r="W35" s="2398"/>
      <c r="X35" s="2398"/>
      <c r="AD35" s="1268">
        <v>27</v>
      </c>
    </row>
    <row customHeight="1" ht="109.19999999999999">
      <c r="H36" s="650"/>
      <c r="I36" s="1416"/>
      <c r="M36" s="2398" t="s">
        <v>2241</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21137-2E8B-B2F6-923F-9DA7435E4F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08D2A-A935-9677-78A6-C3D7C1BD15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D8CE9-1C56-AFFC-F037-FAA6D99CD3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7A2A7-5CC2-2654-8D6C-A9365F8048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7316A-B54C-6BAD-13C5-069EFD71BC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99326-E07A-BD01-05DC-4DFAF748EF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19539-8A65-C091-AE73-5727D52E80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F4AA1-9B4D-E079-E408-01E36C44E5E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2D401-27DE-8409-34FC-B000CC30D861}" mc:Ignorable="x14ac xr xr2 xr3">
  <dimension ref="A1:E8"/>
  <sheetViews>
    <sheetView topLeftCell="A1" showGridLines="0" workbookViewId="0">
      <selection activeCell="A1" sqref="A1"/>
    </sheetView>
  </sheetViews>
  <sheetFormatPr customHeight="1" defaultRowHeight="11.25"/>
  <cols>
    <col min="1" max="1" style="8670" width="10.57421875" customWidth="1"/>
    <col min="2" max="2" style="8670" width="8.7109375" customWidth="1"/>
    <col min="3" max="3" style="8670" width="18.140625" customWidth="1"/>
    <col min="4" max="4" style="8670" width="12.57421875" customWidth="1"/>
  </cols>
  <sheetData>
    <row customHeight="1" ht="11.25">
      <c r="A1" s="2728" t="s">
        <v>2242</v>
      </c>
      <c r="B1" s="2729" t="s">
        <v>2243</v>
      </c>
      <c r="C1" s="2730" t="s">
        <v>2244</v>
      </c>
      <c r="D1" s="2731"/>
      <c r="E1" s="949" t="s">
        <v>2245</v>
      </c>
    </row>
    <row customHeight="1" ht="11.25">
      <c r="A2" s="2732"/>
      <c r="B2" s="878" t="s">
        <v>26</v>
      </c>
      <c r="C2" s="866"/>
      <c r="D2" s="877"/>
      <c r="E2" s="949"/>
    </row>
    <row customHeight="1" ht="11.25">
      <c r="A3" s="2733"/>
      <c r="B3" s="2734" t="s">
        <v>33</v>
      </c>
      <c r="C3" s="866"/>
      <c r="D3" s="877"/>
      <c r="E3" s="949"/>
    </row>
    <row customHeight="1" ht="11.25">
      <c r="A4" s="2735"/>
      <c r="B4" s="879" t="s">
        <v>1670</v>
      </c>
      <c r="C4" s="866"/>
      <c r="D4" s="877"/>
      <c r="E4" s="949"/>
    </row>
    <row customHeight="1" ht="11.25">
      <c r="A5" s="2736"/>
      <c r="B5" s="879" t="s">
        <v>1664</v>
      </c>
      <c r="C5" s="2737" t="s">
        <v>2009</v>
      </c>
      <c r="D5" s="2738" t="s">
        <v>2246</v>
      </c>
      <c r="E5" s="949"/>
    </row>
    <row s="5912" customFormat="1" customHeight="1" ht="11.25">
      <c r="A6" s="2739"/>
      <c r="B6" s="879" t="s">
        <v>1674</v>
      </c>
      <c r="C6" s="866"/>
      <c r="D6" s="877"/>
      <c r="E6" s="949"/>
    </row>
    <row customHeight="1" ht="11.25">
      <c r="A7" s="2740"/>
      <c r="B7" s="879" t="s">
        <v>1682</v>
      </c>
      <c r="C7" s="866"/>
      <c r="D7" s="877"/>
      <c r="E7" s="949"/>
    </row>
    <row customHeight="1" ht="11.25">
      <c r="A8" s="869"/>
      <c r="B8" s="879" t="s">
        <v>1677</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64013-AEB7-C43D-291C-F8EBAA9BA5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4A2C9-6E24-B571-B40D-9484EAF665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6F36A-362C-6445-0846-B07ADD7E5C25}" mc:Ignorable="x14ac xr xr2 xr3">
  <sheetPr>
    <tabColor rgb="FFFFCC99"/>
  </sheetPr>
  <dimension ref="A1:I107"/>
  <sheetViews>
    <sheetView topLeftCell="A1" showGridLines="0" workbookViewId="0">
      <selection activeCell="A1" sqref="A1"/>
    </sheetView>
  </sheetViews>
  <sheetFormatPr defaultColWidth="9.140625" customHeight="1" defaultRowHeight="11.25"/>
  <cols>
    <col min="1" max="2" style="5912" width="9.140625"/>
    <col min="3" max="3" style="5912" width="20.7109375" customWidth="1"/>
    <col min="4" max="4" style="5912" width="25.140625" customWidth="1"/>
    <col min="5" max="9" style="5912" width="9.140625"/>
  </cols>
  <sheetData>
    <row customHeight="1" ht="11.25">
      <c r="A1" s="181" t="s">
        <v>2247</v>
      </c>
      <c r="B1" s="181" t="s">
        <v>2248</v>
      </c>
      <c r="C1" s="181" t="s">
        <v>2249</v>
      </c>
      <c r="D1" s="181" t="s">
        <v>2250</v>
      </c>
      <c r="E1" s="181" t="s">
        <v>2251</v>
      </c>
      <c r="F1" s="181" t="s">
        <v>2252</v>
      </c>
      <c r="G1" s="181" t="s">
        <v>2253</v>
      </c>
      <c r="H1" s="181" t="s">
        <v>2254</v>
      </c>
      <c r="I1" s="181" t="s">
        <v>2255</v>
      </c>
    </row>
    <row customHeight="1" ht="11.25">
      <c r="A2" s="5663" t="s">
        <v>2256</v>
      </c>
      <c r="B2" s="5663" t="s">
        <v>16</v>
      </c>
      <c r="C2" s="5663" t="s">
        <v>2257</v>
      </c>
      <c r="D2" s="5663" t="s">
        <v>2258</v>
      </c>
      <c r="E2" s="5663" t="s">
        <v>2259</v>
      </c>
      <c r="F2" s="5663" t="s">
        <v>2260</v>
      </c>
      <c r="G2" s="5663" t="s">
        <v>28</v>
      </c>
      <c r="H2" s="5663" t="s">
        <v>28</v>
      </c>
      <c r="I2" s="5663" t="s">
        <v>818</v>
      </c>
    </row>
    <row customHeight="1" ht="11.25">
      <c r="A3" s="5663" t="s">
        <v>2256</v>
      </c>
      <c r="B3" s="5663" t="s">
        <v>16</v>
      </c>
      <c r="C3" s="5663" t="s">
        <v>2261</v>
      </c>
      <c r="D3" s="5663" t="s">
        <v>2262</v>
      </c>
      <c r="E3" s="5663" t="s">
        <v>2263</v>
      </c>
      <c r="F3" s="5663" t="s">
        <v>2264</v>
      </c>
      <c r="G3" s="5663" t="s">
        <v>2265</v>
      </c>
      <c r="H3" s="5663" t="s">
        <v>28</v>
      </c>
      <c r="I3" s="5663" t="s">
        <v>818</v>
      </c>
    </row>
    <row customHeight="1" ht="11.25">
      <c r="A4" s="5663" t="s">
        <v>2256</v>
      </c>
      <c r="B4" s="5663" t="s">
        <v>16</v>
      </c>
      <c r="C4" s="5663" t="s">
        <v>2266</v>
      </c>
      <c r="D4" s="5663" t="s">
        <v>2267</v>
      </c>
      <c r="E4" s="5663" t="s">
        <v>2268</v>
      </c>
      <c r="F4" s="5663" t="s">
        <v>2260</v>
      </c>
      <c r="G4" s="5663" t="s">
        <v>2269</v>
      </c>
      <c r="H4" s="5663" t="s">
        <v>28</v>
      </c>
      <c r="I4" s="5663" t="s">
        <v>818</v>
      </c>
    </row>
    <row customHeight="1" ht="11.25">
      <c r="A5" s="5663" t="s">
        <v>2256</v>
      </c>
      <c r="B5" s="5663" t="s">
        <v>16</v>
      </c>
      <c r="C5" s="5663" t="s">
        <v>2270</v>
      </c>
      <c r="D5" s="5663" t="s">
        <v>2271</v>
      </c>
      <c r="E5" s="5663" t="s">
        <v>2272</v>
      </c>
      <c r="F5" s="5663" t="s">
        <v>2264</v>
      </c>
      <c r="G5" s="5663" t="s">
        <v>2273</v>
      </c>
      <c r="H5" s="5663" t="s">
        <v>28</v>
      </c>
      <c r="I5" s="5663" t="s">
        <v>818</v>
      </c>
    </row>
    <row customHeight="1" ht="11.25">
      <c r="A6" s="5663" t="s">
        <v>2256</v>
      </c>
      <c r="B6" s="5663" t="s">
        <v>16</v>
      </c>
      <c r="C6" s="5663" t="s">
        <v>2274</v>
      </c>
      <c r="D6" s="5663" t="s">
        <v>2275</v>
      </c>
      <c r="E6" s="5663" t="s">
        <v>2276</v>
      </c>
      <c r="F6" s="5663" t="s">
        <v>2277</v>
      </c>
      <c r="G6" s="5663" t="s">
        <v>28</v>
      </c>
      <c r="H6" s="5663" t="s">
        <v>28</v>
      </c>
      <c r="I6" s="5663" t="s">
        <v>818</v>
      </c>
    </row>
    <row customHeight="1" ht="11.25">
      <c r="A7" s="5663" t="s">
        <v>2256</v>
      </c>
      <c r="B7" s="5663" t="s">
        <v>16</v>
      </c>
      <c r="C7" s="5663" t="s">
        <v>2278</v>
      </c>
      <c r="D7" s="5663" t="s">
        <v>2279</v>
      </c>
      <c r="E7" s="5663" t="s">
        <v>2280</v>
      </c>
      <c r="F7" s="5663" t="s">
        <v>2264</v>
      </c>
      <c r="G7" s="5663" t="s">
        <v>28</v>
      </c>
      <c r="H7" s="5663" t="s">
        <v>28</v>
      </c>
      <c r="I7" s="5663" t="s">
        <v>818</v>
      </c>
    </row>
    <row customHeight="1" ht="11.25">
      <c r="A8" s="5663" t="s">
        <v>2256</v>
      </c>
      <c r="B8" s="5663" t="s">
        <v>16</v>
      </c>
      <c r="C8" s="5663" t="s">
        <v>2281</v>
      </c>
      <c r="D8" s="5663" t="s">
        <v>2282</v>
      </c>
      <c r="E8" s="5663" t="s">
        <v>2283</v>
      </c>
      <c r="F8" s="5663" t="s">
        <v>2264</v>
      </c>
      <c r="G8" s="5663" t="s">
        <v>2284</v>
      </c>
      <c r="H8" s="5663" t="s">
        <v>2285</v>
      </c>
      <c r="I8" s="5663" t="s">
        <v>818</v>
      </c>
    </row>
    <row customHeight="1" ht="11.25">
      <c r="A9" s="5663" t="s">
        <v>2256</v>
      </c>
      <c r="B9" s="5663" t="s">
        <v>16</v>
      </c>
      <c r="C9" s="5663" t="s">
        <v>2286</v>
      </c>
      <c r="D9" s="5663" t="s">
        <v>2287</v>
      </c>
      <c r="E9" s="5663" t="s">
        <v>2288</v>
      </c>
      <c r="F9" s="5663" t="s">
        <v>2264</v>
      </c>
      <c r="G9" s="5663" t="s">
        <v>28</v>
      </c>
      <c r="H9" s="5663" t="s">
        <v>2289</v>
      </c>
      <c r="I9" s="5663" t="s">
        <v>818</v>
      </c>
    </row>
    <row customHeight="1" ht="11.25">
      <c r="A10" s="5663" t="s">
        <v>2256</v>
      </c>
      <c r="B10" s="5663" t="s">
        <v>16</v>
      </c>
      <c r="C10" s="5663" t="s">
        <v>2290</v>
      </c>
      <c r="D10" s="5663" t="s">
        <v>2291</v>
      </c>
      <c r="E10" s="5663" t="s">
        <v>2292</v>
      </c>
      <c r="F10" s="5663" t="s">
        <v>2293</v>
      </c>
      <c r="G10" s="5663" t="s">
        <v>28</v>
      </c>
      <c r="H10" s="5663" t="s">
        <v>28</v>
      </c>
      <c r="I10" s="5663" t="s">
        <v>818</v>
      </c>
    </row>
    <row customHeight="1" ht="11.25">
      <c r="A11" s="5663" t="s">
        <v>2256</v>
      </c>
      <c r="B11" s="5663" t="s">
        <v>16</v>
      </c>
      <c r="C11" s="5663" t="s">
        <v>2294</v>
      </c>
      <c r="D11" s="5663" t="s">
        <v>2295</v>
      </c>
      <c r="E11" s="5663" t="s">
        <v>2296</v>
      </c>
      <c r="F11" s="5663" t="s">
        <v>2297</v>
      </c>
      <c r="G11" s="5663" t="s">
        <v>2298</v>
      </c>
      <c r="H11" s="5663" t="s">
        <v>28</v>
      </c>
      <c r="I11" s="5663" t="s">
        <v>818</v>
      </c>
    </row>
    <row customHeight="1" ht="11.25">
      <c r="A12" s="5663" t="s">
        <v>2256</v>
      </c>
      <c r="B12" s="5663" t="s">
        <v>16</v>
      </c>
      <c r="C12" s="5663" t="s">
        <v>2299</v>
      </c>
      <c r="D12" s="5663" t="s">
        <v>2300</v>
      </c>
      <c r="E12" s="5663" t="s">
        <v>2301</v>
      </c>
      <c r="F12" s="5663" t="s">
        <v>2302</v>
      </c>
      <c r="G12" s="5663" t="s">
        <v>28</v>
      </c>
      <c r="H12" s="5663" t="s">
        <v>28</v>
      </c>
      <c r="I12" s="5663" t="s">
        <v>818</v>
      </c>
    </row>
    <row customHeight="1" ht="11.25">
      <c r="A13" s="5663" t="s">
        <v>2256</v>
      </c>
      <c r="B13" s="5663" t="s">
        <v>16</v>
      </c>
      <c r="C13" s="5663" t="s">
        <v>2303</v>
      </c>
      <c r="D13" s="5663" t="s">
        <v>2304</v>
      </c>
      <c r="E13" s="5663" t="s">
        <v>2305</v>
      </c>
      <c r="F13" s="5663" t="s">
        <v>2306</v>
      </c>
      <c r="G13" s="5663" t="s">
        <v>2307</v>
      </c>
      <c r="H13" s="5663" t="s">
        <v>28</v>
      </c>
      <c r="I13" s="5663" t="s">
        <v>818</v>
      </c>
    </row>
    <row customHeight="1" ht="11.25">
      <c r="A14" s="5663" t="s">
        <v>2256</v>
      </c>
      <c r="B14" s="5663" t="s">
        <v>16</v>
      </c>
      <c r="C14" s="5663" t="s">
        <v>2308</v>
      </c>
      <c r="D14" s="5663" t="s">
        <v>2309</v>
      </c>
      <c r="E14" s="5663" t="s">
        <v>2310</v>
      </c>
      <c r="F14" s="5663" t="s">
        <v>2260</v>
      </c>
      <c r="G14" s="5663" t="s">
        <v>2311</v>
      </c>
      <c r="H14" s="5663" t="s">
        <v>2312</v>
      </c>
      <c r="I14" s="5663" t="s">
        <v>818</v>
      </c>
    </row>
    <row customHeight="1" ht="11.25">
      <c r="A15" s="5663" t="s">
        <v>2256</v>
      </c>
      <c r="B15" s="5663" t="s">
        <v>16</v>
      </c>
      <c r="C15" s="5663" t="s">
        <v>2313</v>
      </c>
      <c r="D15" s="5663" t="s">
        <v>2314</v>
      </c>
      <c r="E15" s="5663" t="s">
        <v>2315</v>
      </c>
      <c r="F15" s="5663" t="s">
        <v>2260</v>
      </c>
      <c r="G15" s="5663" t="s">
        <v>28</v>
      </c>
      <c r="H15" s="5663" t="s">
        <v>2312</v>
      </c>
      <c r="I15" s="5663" t="s">
        <v>818</v>
      </c>
    </row>
    <row customHeight="1" ht="11.25">
      <c r="A16" s="5663" t="s">
        <v>2256</v>
      </c>
      <c r="B16" s="5663" t="s">
        <v>16</v>
      </c>
      <c r="C16" s="5663" t="s">
        <v>2316</v>
      </c>
      <c r="D16" s="5663" t="s">
        <v>2317</v>
      </c>
      <c r="E16" s="5663" t="s">
        <v>2318</v>
      </c>
      <c r="F16" s="5663" t="s">
        <v>2297</v>
      </c>
      <c r="G16" s="5663" t="s">
        <v>2319</v>
      </c>
      <c r="H16" s="5663" t="s">
        <v>28</v>
      </c>
      <c r="I16" s="5663" t="s">
        <v>818</v>
      </c>
    </row>
    <row customHeight="1" ht="11.25">
      <c r="A17" s="5663" t="s">
        <v>2256</v>
      </c>
      <c r="B17" s="5663" t="s">
        <v>16</v>
      </c>
      <c r="C17" s="5663" t="s">
        <v>2320</v>
      </c>
      <c r="D17" s="5663" t="s">
        <v>2321</v>
      </c>
      <c r="E17" s="5663" t="s">
        <v>2322</v>
      </c>
      <c r="F17" s="5663" t="s">
        <v>2260</v>
      </c>
      <c r="G17" s="5663" t="s">
        <v>28</v>
      </c>
      <c r="H17" s="5663" t="s">
        <v>28</v>
      </c>
      <c r="I17" s="5663" t="s">
        <v>818</v>
      </c>
    </row>
    <row customHeight="1" ht="11.25">
      <c r="A18" s="5663" t="s">
        <v>2256</v>
      </c>
      <c r="B18" s="5663" t="s">
        <v>16</v>
      </c>
      <c r="C18" s="5663" t="s">
        <v>2323</v>
      </c>
      <c r="D18" s="5663" t="s">
        <v>2324</v>
      </c>
      <c r="E18" s="5663" t="s">
        <v>2325</v>
      </c>
      <c r="F18" s="5663" t="s">
        <v>2297</v>
      </c>
      <c r="G18" s="5663" t="s">
        <v>2326</v>
      </c>
      <c r="H18" s="5663" t="s">
        <v>28</v>
      </c>
      <c r="I18" s="5663" t="s">
        <v>818</v>
      </c>
    </row>
    <row customHeight="1" ht="11.25">
      <c r="A19" s="5663" t="s">
        <v>2256</v>
      </c>
      <c r="B19" s="5663" t="s">
        <v>16</v>
      </c>
      <c r="C19" s="5663" t="s">
        <v>2327</v>
      </c>
      <c r="D19" s="5663" t="s">
        <v>2328</v>
      </c>
      <c r="E19" s="5663" t="s">
        <v>2329</v>
      </c>
      <c r="F19" s="5663" t="s">
        <v>2297</v>
      </c>
      <c r="G19" s="5663" t="s">
        <v>2330</v>
      </c>
      <c r="H19" s="5663" t="s">
        <v>28</v>
      </c>
      <c r="I19" s="5663" t="s">
        <v>818</v>
      </c>
    </row>
    <row customHeight="1" ht="11.25">
      <c r="A20" s="5663" t="s">
        <v>2256</v>
      </c>
      <c r="B20" s="5663" t="s">
        <v>16</v>
      </c>
      <c r="C20" s="5663" t="s">
        <v>2331</v>
      </c>
      <c r="D20" s="5663" t="s">
        <v>2332</v>
      </c>
      <c r="E20" s="5663" t="s">
        <v>2333</v>
      </c>
      <c r="F20" s="5663" t="s">
        <v>2277</v>
      </c>
      <c r="G20" s="5663" t="s">
        <v>28</v>
      </c>
      <c r="H20" s="5663" t="s">
        <v>28</v>
      </c>
      <c r="I20" s="5663" t="s">
        <v>818</v>
      </c>
    </row>
    <row customHeight="1" ht="11.25">
      <c r="A21" s="5663" t="s">
        <v>2256</v>
      </c>
      <c r="B21" s="5663" t="s">
        <v>16</v>
      </c>
      <c r="C21" s="5663" t="s">
        <v>2334</v>
      </c>
      <c r="D21" s="5663" t="s">
        <v>2335</v>
      </c>
      <c r="E21" s="5663" t="s">
        <v>2336</v>
      </c>
      <c r="F21" s="5663" t="s">
        <v>2264</v>
      </c>
      <c r="G21" s="5663" t="s">
        <v>28</v>
      </c>
      <c r="H21" s="5663" t="s">
        <v>28</v>
      </c>
      <c r="I21" s="5663" t="s">
        <v>818</v>
      </c>
    </row>
    <row customHeight="1" ht="11.25">
      <c r="A22" s="5663" t="s">
        <v>2256</v>
      </c>
      <c r="B22" s="5663" t="s">
        <v>16</v>
      </c>
      <c r="C22" s="5663" t="s">
        <v>2337</v>
      </c>
      <c r="D22" s="5663" t="s">
        <v>2338</v>
      </c>
      <c r="E22" s="5663" t="s">
        <v>2339</v>
      </c>
      <c r="F22" s="5663" t="s">
        <v>2277</v>
      </c>
      <c r="G22" s="5663" t="s">
        <v>2340</v>
      </c>
      <c r="H22" s="5663" t="s">
        <v>28</v>
      </c>
      <c r="I22" s="5663" t="s">
        <v>818</v>
      </c>
    </row>
    <row customHeight="1" ht="11.25">
      <c r="A23" s="5663" t="s">
        <v>2256</v>
      </c>
      <c r="B23" s="5663" t="s">
        <v>16</v>
      </c>
      <c r="C23" s="5663" t="s">
        <v>28</v>
      </c>
      <c r="D23" s="5663" t="s">
        <v>2341</v>
      </c>
      <c r="E23" s="5663" t="s">
        <v>2342</v>
      </c>
      <c r="F23" s="5663" t="s">
        <v>2343</v>
      </c>
      <c r="G23" s="5663" t="s">
        <v>28</v>
      </c>
      <c r="H23" s="5663" t="s">
        <v>28</v>
      </c>
      <c r="I23" s="5663" t="s">
        <v>818</v>
      </c>
    </row>
    <row customHeight="1" ht="11.25">
      <c r="A24" s="5663" t="s">
        <v>2256</v>
      </c>
      <c r="B24" s="5663" t="s">
        <v>16</v>
      </c>
      <c r="C24" s="5663" t="s">
        <v>2344</v>
      </c>
      <c r="D24" s="5663" t="s">
        <v>2345</v>
      </c>
      <c r="E24" s="5663" t="s">
        <v>52</v>
      </c>
      <c r="F24" s="5663" t="s">
        <v>2346</v>
      </c>
      <c r="G24" s="5663" t="s">
        <v>28</v>
      </c>
      <c r="H24" s="5663" t="s">
        <v>28</v>
      </c>
      <c r="I24" s="5663" t="s">
        <v>818</v>
      </c>
    </row>
    <row customHeight="1" ht="11.25">
      <c r="A25" s="5663" t="s">
        <v>2256</v>
      </c>
      <c r="B25" s="5663" t="s">
        <v>16</v>
      </c>
      <c r="C25" s="5663" t="s">
        <v>2347</v>
      </c>
      <c r="D25" s="5663" t="s">
        <v>2348</v>
      </c>
      <c r="E25" s="5663" t="s">
        <v>2349</v>
      </c>
      <c r="F25" s="5663" t="s">
        <v>2350</v>
      </c>
      <c r="G25" s="5663" t="s">
        <v>28</v>
      </c>
      <c r="H25" s="5663" t="s">
        <v>28</v>
      </c>
      <c r="I25" s="5663" t="s">
        <v>818</v>
      </c>
    </row>
    <row customHeight="1" ht="11.25">
      <c r="A26" s="5663" t="s">
        <v>2256</v>
      </c>
      <c r="B26" s="5663" t="s">
        <v>16</v>
      </c>
      <c r="C26" s="5663" t="s">
        <v>2351</v>
      </c>
      <c r="D26" s="5663" t="s">
        <v>2352</v>
      </c>
      <c r="E26" s="5663" t="s">
        <v>2349</v>
      </c>
      <c r="F26" s="5663" t="s">
        <v>2353</v>
      </c>
      <c r="G26" s="5663" t="s">
        <v>2354</v>
      </c>
      <c r="H26" s="5663" t="s">
        <v>28</v>
      </c>
      <c r="I26" s="5663" t="s">
        <v>818</v>
      </c>
    </row>
    <row customHeight="1" ht="11.25">
      <c r="A27" s="5663" t="s">
        <v>2256</v>
      </c>
      <c r="B27" s="5663" t="s">
        <v>16</v>
      </c>
      <c r="C27" s="5663" t="s">
        <v>2261</v>
      </c>
      <c r="D27" s="5663" t="s">
        <v>2262</v>
      </c>
      <c r="E27" s="5663" t="s">
        <v>2263</v>
      </c>
      <c r="F27" s="5663" t="s">
        <v>2264</v>
      </c>
      <c r="G27" s="5663" t="s">
        <v>2265</v>
      </c>
      <c r="H27" s="5663" t="s">
        <v>28</v>
      </c>
      <c r="I27" s="5663" t="s">
        <v>904</v>
      </c>
    </row>
    <row customHeight="1" ht="11.25">
      <c r="A28" s="5663" t="s">
        <v>2256</v>
      </c>
      <c r="B28" s="5663" t="s">
        <v>16</v>
      </c>
      <c r="C28" s="5663" t="s">
        <v>2266</v>
      </c>
      <c r="D28" s="5663" t="s">
        <v>2267</v>
      </c>
      <c r="E28" s="5663" t="s">
        <v>2268</v>
      </c>
      <c r="F28" s="5663" t="s">
        <v>2260</v>
      </c>
      <c r="G28" s="5663" t="s">
        <v>2269</v>
      </c>
      <c r="H28" s="5663" t="s">
        <v>28</v>
      </c>
      <c r="I28" s="5663" t="s">
        <v>904</v>
      </c>
    </row>
    <row customHeight="1" ht="11.25">
      <c r="A29" s="5663" t="s">
        <v>2256</v>
      </c>
      <c r="B29" s="5663" t="s">
        <v>16</v>
      </c>
      <c r="C29" s="5663" t="s">
        <v>2270</v>
      </c>
      <c r="D29" s="5663" t="s">
        <v>2271</v>
      </c>
      <c r="E29" s="5663" t="s">
        <v>2272</v>
      </c>
      <c r="F29" s="5663" t="s">
        <v>2264</v>
      </c>
      <c r="G29" s="5663" t="s">
        <v>2273</v>
      </c>
      <c r="H29" s="5663" t="s">
        <v>28</v>
      </c>
      <c r="I29" s="5663" t="s">
        <v>904</v>
      </c>
    </row>
    <row customHeight="1" ht="11.25">
      <c r="A30" s="5663" t="s">
        <v>2256</v>
      </c>
      <c r="B30" s="5663" t="s">
        <v>16</v>
      </c>
      <c r="C30" s="5663" t="s">
        <v>2274</v>
      </c>
      <c r="D30" s="5663" t="s">
        <v>2275</v>
      </c>
      <c r="E30" s="5663" t="s">
        <v>2276</v>
      </c>
      <c r="F30" s="5663" t="s">
        <v>2277</v>
      </c>
      <c r="G30" s="5663" t="s">
        <v>28</v>
      </c>
      <c r="H30" s="5663" t="s">
        <v>28</v>
      </c>
      <c r="I30" s="5663" t="s">
        <v>904</v>
      </c>
    </row>
    <row customHeight="1" ht="11.25">
      <c r="A31" s="5663" t="s">
        <v>2256</v>
      </c>
      <c r="B31" s="5663" t="s">
        <v>16</v>
      </c>
      <c r="C31" s="5663" t="s">
        <v>2281</v>
      </c>
      <c r="D31" s="5663" t="s">
        <v>2282</v>
      </c>
      <c r="E31" s="5663" t="s">
        <v>2283</v>
      </c>
      <c r="F31" s="5663" t="s">
        <v>2264</v>
      </c>
      <c r="G31" s="5663" t="s">
        <v>2284</v>
      </c>
      <c r="H31" s="5663" t="s">
        <v>2285</v>
      </c>
      <c r="I31" s="5663" t="s">
        <v>904</v>
      </c>
    </row>
    <row customHeight="1" ht="11.25">
      <c r="A32" s="5663" t="s">
        <v>2256</v>
      </c>
      <c r="B32" s="5663" t="s">
        <v>16</v>
      </c>
      <c r="C32" s="5663" t="s">
        <v>2355</v>
      </c>
      <c r="D32" s="5663" t="s">
        <v>2356</v>
      </c>
      <c r="E32" s="5663" t="s">
        <v>2357</v>
      </c>
      <c r="F32" s="5663" t="s">
        <v>2260</v>
      </c>
      <c r="G32" s="5663" t="s">
        <v>2358</v>
      </c>
      <c r="H32" s="5663" t="s">
        <v>28</v>
      </c>
      <c r="I32" s="5663" t="s">
        <v>904</v>
      </c>
    </row>
    <row customHeight="1" ht="11.25">
      <c r="A33" s="5663" t="s">
        <v>2256</v>
      </c>
      <c r="B33" s="5663" t="s">
        <v>16</v>
      </c>
      <c r="C33" s="5663" t="s">
        <v>2286</v>
      </c>
      <c r="D33" s="5663" t="s">
        <v>2287</v>
      </c>
      <c r="E33" s="5663" t="s">
        <v>2288</v>
      </c>
      <c r="F33" s="5663" t="s">
        <v>2264</v>
      </c>
      <c r="G33" s="5663" t="s">
        <v>28</v>
      </c>
      <c r="H33" s="5663" t="s">
        <v>2289</v>
      </c>
      <c r="I33" s="5663" t="s">
        <v>904</v>
      </c>
    </row>
    <row customHeight="1" ht="11.25">
      <c r="A34" s="5663" t="s">
        <v>2256</v>
      </c>
      <c r="B34" s="5663" t="s">
        <v>16</v>
      </c>
      <c r="C34" s="5663" t="s">
        <v>2294</v>
      </c>
      <c r="D34" s="5663" t="s">
        <v>2295</v>
      </c>
      <c r="E34" s="5663" t="s">
        <v>2296</v>
      </c>
      <c r="F34" s="5663" t="s">
        <v>2297</v>
      </c>
      <c r="G34" s="5663" t="s">
        <v>2298</v>
      </c>
      <c r="H34" s="5663" t="s">
        <v>28</v>
      </c>
      <c r="I34" s="5663" t="s">
        <v>904</v>
      </c>
    </row>
    <row customHeight="1" ht="11.25">
      <c r="A35" s="5663" t="s">
        <v>2256</v>
      </c>
      <c r="B35" s="5663" t="s">
        <v>16</v>
      </c>
      <c r="C35" s="5663" t="s">
        <v>2303</v>
      </c>
      <c r="D35" s="5663" t="s">
        <v>2304</v>
      </c>
      <c r="E35" s="5663" t="s">
        <v>2305</v>
      </c>
      <c r="F35" s="5663" t="s">
        <v>2306</v>
      </c>
      <c r="G35" s="5663" t="s">
        <v>2307</v>
      </c>
      <c r="H35" s="5663" t="s">
        <v>28</v>
      </c>
      <c r="I35" s="5663" t="s">
        <v>904</v>
      </c>
    </row>
    <row customHeight="1" ht="11.25">
      <c r="A36" s="5663" t="s">
        <v>2256</v>
      </c>
      <c r="B36" s="5663" t="s">
        <v>16</v>
      </c>
      <c r="C36" s="5663" t="s">
        <v>2316</v>
      </c>
      <c r="D36" s="5663" t="s">
        <v>2317</v>
      </c>
      <c r="E36" s="5663" t="s">
        <v>2318</v>
      </c>
      <c r="F36" s="5663" t="s">
        <v>2297</v>
      </c>
      <c r="G36" s="5663" t="s">
        <v>2319</v>
      </c>
      <c r="H36" s="5663" t="s">
        <v>28</v>
      </c>
      <c r="I36" s="5663" t="s">
        <v>904</v>
      </c>
    </row>
    <row customHeight="1" ht="11.25">
      <c r="A37" s="5663" t="s">
        <v>2256</v>
      </c>
      <c r="B37" s="5663" t="s">
        <v>16</v>
      </c>
      <c r="C37" s="5663" t="s">
        <v>2320</v>
      </c>
      <c r="D37" s="5663" t="s">
        <v>2321</v>
      </c>
      <c r="E37" s="5663" t="s">
        <v>2322</v>
      </c>
      <c r="F37" s="5663" t="s">
        <v>2260</v>
      </c>
      <c r="G37" s="5663" t="s">
        <v>28</v>
      </c>
      <c r="H37" s="5663" t="s">
        <v>28</v>
      </c>
      <c r="I37" s="5663" t="s">
        <v>904</v>
      </c>
    </row>
    <row customHeight="1" ht="11.25">
      <c r="A38" s="5663" t="s">
        <v>2256</v>
      </c>
      <c r="B38" s="5663" t="s">
        <v>16</v>
      </c>
      <c r="C38" s="5663" t="s">
        <v>2327</v>
      </c>
      <c r="D38" s="5663" t="s">
        <v>2328</v>
      </c>
      <c r="E38" s="5663" t="s">
        <v>2329</v>
      </c>
      <c r="F38" s="5663" t="s">
        <v>2297</v>
      </c>
      <c r="G38" s="5663" t="s">
        <v>2330</v>
      </c>
      <c r="H38" s="5663" t="s">
        <v>28</v>
      </c>
      <c r="I38" s="5663" t="s">
        <v>904</v>
      </c>
    </row>
    <row customHeight="1" ht="11.25">
      <c r="A39" s="5663" t="s">
        <v>2256</v>
      </c>
      <c r="B39" s="5663" t="s">
        <v>16</v>
      </c>
      <c r="C39" s="5663" t="s">
        <v>28</v>
      </c>
      <c r="D39" s="5663" t="s">
        <v>2341</v>
      </c>
      <c r="E39" s="5663" t="s">
        <v>2342</v>
      </c>
      <c r="F39" s="5663" t="s">
        <v>2343</v>
      </c>
      <c r="G39" s="5663" t="s">
        <v>28</v>
      </c>
      <c r="H39" s="5663" t="s">
        <v>28</v>
      </c>
      <c r="I39" s="5663" t="s">
        <v>904</v>
      </c>
    </row>
    <row customHeight="1" ht="11.25">
      <c r="A40" s="5663" t="s">
        <v>2256</v>
      </c>
      <c r="B40" s="5663" t="s">
        <v>16</v>
      </c>
      <c r="C40" s="5663" t="s">
        <v>2351</v>
      </c>
      <c r="D40" s="5663" t="s">
        <v>2352</v>
      </c>
      <c r="E40" s="5663" t="s">
        <v>2349</v>
      </c>
      <c r="F40" s="5663" t="s">
        <v>2353</v>
      </c>
      <c r="G40" s="5663" t="s">
        <v>2354</v>
      </c>
      <c r="H40" s="5663" t="s">
        <v>28</v>
      </c>
      <c r="I40" s="5663" t="s">
        <v>904</v>
      </c>
    </row>
    <row customHeight="1" ht="11.25">
      <c r="A41" s="5663" t="s">
        <v>2256</v>
      </c>
      <c r="B41" s="5663" t="s">
        <v>16</v>
      </c>
      <c r="C41" s="5663" t="s">
        <v>2359</v>
      </c>
      <c r="D41" s="5663" t="s">
        <v>2360</v>
      </c>
      <c r="E41" s="5663" t="s">
        <v>2361</v>
      </c>
      <c r="F41" s="5663" t="s">
        <v>2362</v>
      </c>
      <c r="G41" s="5663" t="s">
        <v>2363</v>
      </c>
      <c r="H41" s="5663" t="s">
        <v>28</v>
      </c>
      <c r="I41" s="5663" t="s">
        <v>864</v>
      </c>
    </row>
    <row customHeight="1" ht="11.25">
      <c r="A42" s="5663" t="s">
        <v>2256</v>
      </c>
      <c r="B42" s="5663" t="s">
        <v>16</v>
      </c>
      <c r="C42" s="5663" t="s">
        <v>2364</v>
      </c>
      <c r="D42" s="5663" t="s">
        <v>2365</v>
      </c>
      <c r="E42" s="5663" t="s">
        <v>2366</v>
      </c>
      <c r="F42" s="5663" t="s">
        <v>2362</v>
      </c>
      <c r="G42" s="5663" t="s">
        <v>2367</v>
      </c>
      <c r="H42" s="5663" t="s">
        <v>28</v>
      </c>
      <c r="I42" s="5663" t="s">
        <v>864</v>
      </c>
    </row>
    <row customHeight="1" ht="11.25">
      <c r="A43" s="5663" t="s">
        <v>2256</v>
      </c>
      <c r="B43" s="5663" t="s">
        <v>16</v>
      </c>
      <c r="C43" s="5663" t="s">
        <v>2368</v>
      </c>
      <c r="D43" s="5663" t="s">
        <v>2369</v>
      </c>
      <c r="E43" s="5663" t="s">
        <v>2370</v>
      </c>
      <c r="F43" s="5663" t="s">
        <v>2264</v>
      </c>
      <c r="G43" s="5663" t="s">
        <v>2371</v>
      </c>
      <c r="H43" s="5663" t="s">
        <v>28</v>
      </c>
      <c r="I43" s="5663" t="s">
        <v>864</v>
      </c>
    </row>
    <row customHeight="1" ht="11.25">
      <c r="A44" s="5663" t="s">
        <v>2256</v>
      </c>
      <c r="B44" s="5663" t="s">
        <v>16</v>
      </c>
      <c r="C44" s="5663" t="s">
        <v>2278</v>
      </c>
      <c r="D44" s="5663" t="s">
        <v>2279</v>
      </c>
      <c r="E44" s="5663" t="s">
        <v>2280</v>
      </c>
      <c r="F44" s="5663" t="s">
        <v>2264</v>
      </c>
      <c r="G44" s="5663" t="s">
        <v>28</v>
      </c>
      <c r="H44" s="5663" t="s">
        <v>28</v>
      </c>
      <c r="I44" s="5663" t="s">
        <v>864</v>
      </c>
    </row>
    <row customHeight="1" ht="11.25">
      <c r="A45" s="5663" t="s">
        <v>2256</v>
      </c>
      <c r="B45" s="5663" t="s">
        <v>16</v>
      </c>
      <c r="C45" s="5663" t="s">
        <v>2372</v>
      </c>
      <c r="D45" s="5663" t="s">
        <v>2373</v>
      </c>
      <c r="E45" s="5663" t="s">
        <v>2374</v>
      </c>
      <c r="F45" s="5663" t="s">
        <v>2264</v>
      </c>
      <c r="G45" s="5663" t="s">
        <v>28</v>
      </c>
      <c r="H45" s="5663" t="s">
        <v>28</v>
      </c>
      <c r="I45" s="5663" t="s">
        <v>864</v>
      </c>
    </row>
    <row customHeight="1" ht="11.25">
      <c r="A46" s="5663" t="s">
        <v>2256</v>
      </c>
      <c r="B46" s="5663" t="s">
        <v>16</v>
      </c>
      <c r="C46" s="5663" t="s">
        <v>2375</v>
      </c>
      <c r="D46" s="5663" t="s">
        <v>2376</v>
      </c>
      <c r="E46" s="5663" t="s">
        <v>2377</v>
      </c>
      <c r="F46" s="5663" t="s">
        <v>2297</v>
      </c>
      <c r="G46" s="5663" t="s">
        <v>28</v>
      </c>
      <c r="H46" s="5663" t="s">
        <v>28</v>
      </c>
      <c r="I46" s="5663" t="s">
        <v>864</v>
      </c>
    </row>
    <row customHeight="1" ht="11.25">
      <c r="A47" s="5663" t="s">
        <v>2256</v>
      </c>
      <c r="B47" s="5663" t="s">
        <v>16</v>
      </c>
      <c r="C47" s="5663" t="s">
        <v>2355</v>
      </c>
      <c r="D47" s="5663" t="s">
        <v>2356</v>
      </c>
      <c r="E47" s="5663" t="s">
        <v>2357</v>
      </c>
      <c r="F47" s="5663" t="s">
        <v>2260</v>
      </c>
      <c r="G47" s="5663" t="s">
        <v>2358</v>
      </c>
      <c r="H47" s="5663" t="s">
        <v>28</v>
      </c>
      <c r="I47" s="5663" t="s">
        <v>864</v>
      </c>
    </row>
    <row customHeight="1" ht="11.25">
      <c r="A48" s="5663" t="s">
        <v>2256</v>
      </c>
      <c r="B48" s="5663" t="s">
        <v>16</v>
      </c>
      <c r="C48" s="5663" t="s">
        <v>2378</v>
      </c>
      <c r="D48" s="5663" t="s">
        <v>2379</v>
      </c>
      <c r="E48" s="5663" t="s">
        <v>2380</v>
      </c>
      <c r="F48" s="5663" t="s">
        <v>2277</v>
      </c>
      <c r="G48" s="5663" t="s">
        <v>28</v>
      </c>
      <c r="H48" s="5663" t="s">
        <v>28</v>
      </c>
      <c r="I48" s="5663" t="s">
        <v>864</v>
      </c>
    </row>
    <row customHeight="1" ht="11.25">
      <c r="A49" s="5663" t="s">
        <v>2256</v>
      </c>
      <c r="B49" s="5663" t="s">
        <v>16</v>
      </c>
      <c r="C49" s="5663" t="s">
        <v>2381</v>
      </c>
      <c r="D49" s="5663" t="s">
        <v>2382</v>
      </c>
      <c r="E49" s="5663" t="s">
        <v>2383</v>
      </c>
      <c r="F49" s="5663" t="s">
        <v>2260</v>
      </c>
      <c r="G49" s="5663" t="s">
        <v>28</v>
      </c>
      <c r="H49" s="5663" t="s">
        <v>28</v>
      </c>
      <c r="I49" s="5663" t="s">
        <v>864</v>
      </c>
    </row>
    <row customHeight="1" ht="11.25">
      <c r="A50" s="5663" t="s">
        <v>2256</v>
      </c>
      <c r="B50" s="5663" t="s">
        <v>16</v>
      </c>
      <c r="C50" s="5663" t="s">
        <v>2384</v>
      </c>
      <c r="D50" s="5663" t="s">
        <v>2385</v>
      </c>
      <c r="E50" s="5663" t="s">
        <v>2386</v>
      </c>
      <c r="F50" s="5663" t="s">
        <v>2277</v>
      </c>
      <c r="G50" s="5663" t="s">
        <v>28</v>
      </c>
      <c r="H50" s="5663" t="s">
        <v>28</v>
      </c>
      <c r="I50" s="5663" t="s">
        <v>864</v>
      </c>
    </row>
    <row customHeight="1" ht="11.25">
      <c r="A51" s="5663" t="s">
        <v>2256</v>
      </c>
      <c r="B51" s="5663" t="s">
        <v>16</v>
      </c>
      <c r="C51" s="5663" t="s">
        <v>2387</v>
      </c>
      <c r="D51" s="5663" t="s">
        <v>2388</v>
      </c>
      <c r="E51" s="5663" t="s">
        <v>2389</v>
      </c>
      <c r="F51" s="5663" t="s">
        <v>2277</v>
      </c>
      <c r="G51" s="5663" t="s">
        <v>28</v>
      </c>
      <c r="H51" s="5663" t="s">
        <v>28</v>
      </c>
      <c r="I51" s="5663" t="s">
        <v>864</v>
      </c>
    </row>
    <row customHeight="1" ht="11.25">
      <c r="A52" s="5663" t="s">
        <v>2256</v>
      </c>
      <c r="B52" s="5663" t="s">
        <v>16</v>
      </c>
      <c r="C52" s="5663" t="s">
        <v>2390</v>
      </c>
      <c r="D52" s="5663" t="s">
        <v>2391</v>
      </c>
      <c r="E52" s="5663" t="s">
        <v>2392</v>
      </c>
      <c r="F52" s="5663" t="s">
        <v>2264</v>
      </c>
      <c r="G52" s="5663" t="s">
        <v>28</v>
      </c>
      <c r="H52" s="5663" t="s">
        <v>28</v>
      </c>
      <c r="I52" s="5663" t="s">
        <v>864</v>
      </c>
    </row>
    <row customHeight="1" ht="11.25">
      <c r="A53" s="5663" t="s">
        <v>2256</v>
      </c>
      <c r="B53" s="5663" t="s">
        <v>16</v>
      </c>
      <c r="C53" s="5663" t="s">
        <v>2290</v>
      </c>
      <c r="D53" s="5663" t="s">
        <v>2291</v>
      </c>
      <c r="E53" s="5663" t="s">
        <v>2292</v>
      </c>
      <c r="F53" s="5663" t="s">
        <v>2293</v>
      </c>
      <c r="G53" s="5663" t="s">
        <v>28</v>
      </c>
      <c r="H53" s="5663" t="s">
        <v>28</v>
      </c>
      <c r="I53" s="5663" t="s">
        <v>864</v>
      </c>
    </row>
    <row customHeight="1" ht="11.25">
      <c r="A54" s="5663" t="s">
        <v>2256</v>
      </c>
      <c r="B54" s="5663" t="s">
        <v>16</v>
      </c>
      <c r="C54" s="5663" t="s">
        <v>2393</v>
      </c>
      <c r="D54" s="5663" t="s">
        <v>2394</v>
      </c>
      <c r="E54" s="5663" t="s">
        <v>2395</v>
      </c>
      <c r="F54" s="5663" t="s">
        <v>2277</v>
      </c>
      <c r="G54" s="5663" t="s">
        <v>28</v>
      </c>
      <c r="H54" s="5663" t="s">
        <v>28</v>
      </c>
      <c r="I54" s="5663" t="s">
        <v>864</v>
      </c>
    </row>
    <row customHeight="1" ht="11.25">
      <c r="A55" s="5663" t="s">
        <v>2256</v>
      </c>
      <c r="B55" s="5663" t="s">
        <v>16</v>
      </c>
      <c r="C55" s="5663" t="s">
        <v>2396</v>
      </c>
      <c r="D55" s="5663" t="s">
        <v>2397</v>
      </c>
      <c r="E55" s="5663" t="s">
        <v>2398</v>
      </c>
      <c r="F55" s="5663" t="s">
        <v>2277</v>
      </c>
      <c r="G55" s="5663" t="s">
        <v>28</v>
      </c>
      <c r="H55" s="5663" t="s">
        <v>28</v>
      </c>
      <c r="I55" s="5663" t="s">
        <v>864</v>
      </c>
    </row>
    <row customHeight="1" ht="11.25">
      <c r="A56" s="5663" t="s">
        <v>2256</v>
      </c>
      <c r="B56" s="5663" t="s">
        <v>16</v>
      </c>
      <c r="C56" s="5663" t="s">
        <v>2399</v>
      </c>
      <c r="D56" s="5663" t="s">
        <v>2400</v>
      </c>
      <c r="E56" s="5663" t="s">
        <v>2401</v>
      </c>
      <c r="F56" s="5663" t="s">
        <v>2277</v>
      </c>
      <c r="G56" s="5663" t="s">
        <v>28</v>
      </c>
      <c r="H56" s="5663" t="s">
        <v>28</v>
      </c>
      <c r="I56" s="5663" t="s">
        <v>864</v>
      </c>
    </row>
    <row customHeight="1" ht="11.25">
      <c r="A57" s="5663" t="s">
        <v>2256</v>
      </c>
      <c r="B57" s="5663" t="s">
        <v>16</v>
      </c>
      <c r="C57" s="5663" t="s">
        <v>2402</v>
      </c>
      <c r="D57" s="5663" t="s">
        <v>2403</v>
      </c>
      <c r="E57" s="5663" t="s">
        <v>2404</v>
      </c>
      <c r="F57" s="5663" t="s">
        <v>2264</v>
      </c>
      <c r="G57" s="5663" t="s">
        <v>2405</v>
      </c>
      <c r="H57" s="5663" t="s">
        <v>28</v>
      </c>
      <c r="I57" s="5663" t="s">
        <v>864</v>
      </c>
    </row>
    <row customHeight="1" ht="11.25">
      <c r="A58" s="5663" t="s">
        <v>2256</v>
      </c>
      <c r="B58" s="5663" t="s">
        <v>16</v>
      </c>
      <c r="C58" s="5663" t="s">
        <v>2406</v>
      </c>
      <c r="D58" s="5663" t="s">
        <v>2407</v>
      </c>
      <c r="E58" s="5663" t="s">
        <v>2408</v>
      </c>
      <c r="F58" s="5663" t="s">
        <v>2277</v>
      </c>
      <c r="G58" s="5663" t="s">
        <v>28</v>
      </c>
      <c r="H58" s="5663" t="s">
        <v>28</v>
      </c>
      <c r="I58" s="5663" t="s">
        <v>864</v>
      </c>
    </row>
    <row customHeight="1" ht="11.25">
      <c r="A59" s="5663" t="s">
        <v>2256</v>
      </c>
      <c r="B59" s="5663" t="s">
        <v>16</v>
      </c>
      <c r="C59" s="5663" t="s">
        <v>2409</v>
      </c>
      <c r="D59" s="5663" t="s">
        <v>2410</v>
      </c>
      <c r="E59" s="5663" t="s">
        <v>2411</v>
      </c>
      <c r="F59" s="5663" t="s">
        <v>2277</v>
      </c>
      <c r="G59" s="5663" t="s">
        <v>28</v>
      </c>
      <c r="H59" s="5663" t="s">
        <v>28</v>
      </c>
      <c r="I59" s="5663" t="s">
        <v>864</v>
      </c>
    </row>
    <row customHeight="1" ht="11.25">
      <c r="A60" s="5663" t="s">
        <v>2256</v>
      </c>
      <c r="B60" s="5663" t="s">
        <v>16</v>
      </c>
      <c r="C60" s="5663" t="s">
        <v>2412</v>
      </c>
      <c r="D60" s="5663" t="s">
        <v>2413</v>
      </c>
      <c r="E60" s="5663" t="s">
        <v>2414</v>
      </c>
      <c r="F60" s="5663" t="s">
        <v>2264</v>
      </c>
      <c r="G60" s="5663" t="s">
        <v>2415</v>
      </c>
      <c r="H60" s="5663" t="s">
        <v>28</v>
      </c>
      <c r="I60" s="5663" t="s">
        <v>864</v>
      </c>
    </row>
    <row customHeight="1" ht="11.25">
      <c r="A61" s="5663" t="s">
        <v>2256</v>
      </c>
      <c r="B61" s="5663" t="s">
        <v>16</v>
      </c>
      <c r="C61" s="5663" t="s">
        <v>2416</v>
      </c>
      <c r="D61" s="5663" t="s">
        <v>2417</v>
      </c>
      <c r="E61" s="5663" t="s">
        <v>2418</v>
      </c>
      <c r="F61" s="5663" t="s">
        <v>2362</v>
      </c>
      <c r="G61" s="5663" t="s">
        <v>2419</v>
      </c>
      <c r="H61" s="5663" t="s">
        <v>28</v>
      </c>
      <c r="I61" s="5663" t="s">
        <v>864</v>
      </c>
    </row>
    <row customHeight="1" ht="11.25">
      <c r="A62" s="5663" t="s">
        <v>2256</v>
      </c>
      <c r="B62" s="5663" t="s">
        <v>16</v>
      </c>
      <c r="C62" s="5663" t="s">
        <v>2420</v>
      </c>
      <c r="D62" s="5663" t="s">
        <v>2421</v>
      </c>
      <c r="E62" s="5663" t="s">
        <v>2422</v>
      </c>
      <c r="F62" s="5663" t="s">
        <v>2277</v>
      </c>
      <c r="G62" s="5663" t="s">
        <v>2423</v>
      </c>
      <c r="H62" s="5663" t="s">
        <v>28</v>
      </c>
      <c r="I62" s="5663" t="s">
        <v>864</v>
      </c>
    </row>
    <row customHeight="1" ht="11.25">
      <c r="A63" s="5663" t="s">
        <v>2256</v>
      </c>
      <c r="B63" s="5663" t="s">
        <v>16</v>
      </c>
      <c r="C63" s="5663" t="s">
        <v>2424</v>
      </c>
      <c r="D63" s="5663" t="s">
        <v>2425</v>
      </c>
      <c r="E63" s="5663" t="s">
        <v>2426</v>
      </c>
      <c r="F63" s="5663" t="s">
        <v>2264</v>
      </c>
      <c r="G63" s="5663" t="s">
        <v>2427</v>
      </c>
      <c r="H63" s="5663" t="s">
        <v>28</v>
      </c>
      <c r="I63" s="5663" t="s">
        <v>864</v>
      </c>
    </row>
    <row customHeight="1" ht="11.25">
      <c r="A64" s="5663" t="s">
        <v>2256</v>
      </c>
      <c r="B64" s="5663" t="s">
        <v>16</v>
      </c>
      <c r="C64" s="5663" t="s">
        <v>2428</v>
      </c>
      <c r="D64" s="5663" t="s">
        <v>2429</v>
      </c>
      <c r="E64" s="5663" t="s">
        <v>2430</v>
      </c>
      <c r="F64" s="5663" t="s">
        <v>2264</v>
      </c>
      <c r="G64" s="5663" t="s">
        <v>2431</v>
      </c>
      <c r="H64" s="5663" t="s">
        <v>28</v>
      </c>
      <c r="I64" s="5663" t="s">
        <v>864</v>
      </c>
    </row>
    <row customHeight="1" ht="11.25">
      <c r="A65" s="5663" t="s">
        <v>2256</v>
      </c>
      <c r="B65" s="5663" t="s">
        <v>16</v>
      </c>
      <c r="C65" s="5663" t="s">
        <v>2432</v>
      </c>
      <c r="D65" s="5663" t="s">
        <v>2433</v>
      </c>
      <c r="E65" s="5663" t="s">
        <v>2434</v>
      </c>
      <c r="F65" s="5663" t="s">
        <v>2277</v>
      </c>
      <c r="G65" s="5663" t="s">
        <v>28</v>
      </c>
      <c r="H65" s="5663" t="s">
        <v>28</v>
      </c>
      <c r="I65" s="5663" t="s">
        <v>864</v>
      </c>
    </row>
    <row customHeight="1" ht="11.25">
      <c r="A66" s="5663" t="s">
        <v>2256</v>
      </c>
      <c r="B66" s="5663" t="s">
        <v>16</v>
      </c>
      <c r="C66" s="5663" t="s">
        <v>2435</v>
      </c>
      <c r="D66" s="5663" t="s">
        <v>2436</v>
      </c>
      <c r="E66" s="5663" t="s">
        <v>2437</v>
      </c>
      <c r="F66" s="5663" t="s">
        <v>2277</v>
      </c>
      <c r="G66" s="5663" t="s">
        <v>28</v>
      </c>
      <c r="H66" s="5663" t="s">
        <v>28</v>
      </c>
      <c r="I66" s="5663" t="s">
        <v>864</v>
      </c>
    </row>
    <row customHeight="1" ht="11.25">
      <c r="A67" s="5663" t="s">
        <v>2256</v>
      </c>
      <c r="B67" s="5663" t="s">
        <v>16</v>
      </c>
      <c r="C67" s="5663" t="s">
        <v>2323</v>
      </c>
      <c r="D67" s="5663" t="s">
        <v>2324</v>
      </c>
      <c r="E67" s="5663" t="s">
        <v>2325</v>
      </c>
      <c r="F67" s="5663" t="s">
        <v>2297</v>
      </c>
      <c r="G67" s="5663" t="s">
        <v>2326</v>
      </c>
      <c r="H67" s="5663" t="s">
        <v>28</v>
      </c>
      <c r="I67" s="5663" t="s">
        <v>864</v>
      </c>
    </row>
    <row customHeight="1" ht="11.25">
      <c r="A68" s="5663" t="s">
        <v>2256</v>
      </c>
      <c r="B68" s="5663" t="s">
        <v>16</v>
      </c>
      <c r="C68" s="5663" t="s">
        <v>2438</v>
      </c>
      <c r="D68" s="5663" t="s">
        <v>2439</v>
      </c>
      <c r="E68" s="5663" t="s">
        <v>2440</v>
      </c>
      <c r="F68" s="5663" t="s">
        <v>2277</v>
      </c>
      <c r="G68" s="5663" t="s">
        <v>28</v>
      </c>
      <c r="H68" s="5663" t="s">
        <v>2441</v>
      </c>
      <c r="I68" s="5663" t="s">
        <v>864</v>
      </c>
    </row>
    <row customHeight="1" ht="11.25">
      <c r="A69" s="5663" t="s">
        <v>2256</v>
      </c>
      <c r="B69" s="5663" t="s">
        <v>16</v>
      </c>
      <c r="C69" s="5663" t="s">
        <v>2334</v>
      </c>
      <c r="D69" s="5663" t="s">
        <v>2335</v>
      </c>
      <c r="E69" s="5663" t="s">
        <v>2336</v>
      </c>
      <c r="F69" s="5663" t="s">
        <v>2264</v>
      </c>
      <c r="G69" s="5663" t="s">
        <v>28</v>
      </c>
      <c r="H69" s="5663" t="s">
        <v>28</v>
      </c>
      <c r="I69" s="5663" t="s">
        <v>864</v>
      </c>
    </row>
    <row customHeight="1" ht="11.25">
      <c r="A70" s="5663" t="s">
        <v>2256</v>
      </c>
      <c r="B70" s="5663" t="s">
        <v>16</v>
      </c>
      <c r="C70" s="5663" t="s">
        <v>2337</v>
      </c>
      <c r="D70" s="5663" t="s">
        <v>2338</v>
      </c>
      <c r="E70" s="5663" t="s">
        <v>2339</v>
      </c>
      <c r="F70" s="5663" t="s">
        <v>2277</v>
      </c>
      <c r="G70" s="5663" t="s">
        <v>2340</v>
      </c>
      <c r="H70" s="5663" t="s">
        <v>28</v>
      </c>
      <c r="I70" s="5663" t="s">
        <v>864</v>
      </c>
    </row>
    <row customHeight="1" ht="11.25">
      <c r="A71" s="5663" t="s">
        <v>2256</v>
      </c>
      <c r="B71" s="5663" t="s">
        <v>16</v>
      </c>
      <c r="C71" s="5663" t="s">
        <v>2442</v>
      </c>
      <c r="D71" s="5663" t="s">
        <v>2443</v>
      </c>
      <c r="E71" s="5663" t="s">
        <v>2444</v>
      </c>
      <c r="F71" s="5663" t="s">
        <v>2293</v>
      </c>
      <c r="G71" s="5663" t="s">
        <v>28</v>
      </c>
      <c r="H71" s="5663" t="s">
        <v>28</v>
      </c>
      <c r="I71" s="5663" t="s">
        <v>864</v>
      </c>
    </row>
    <row customHeight="1" ht="11.25">
      <c r="A72" s="5663" t="s">
        <v>2256</v>
      </c>
      <c r="B72" s="5663" t="s">
        <v>16</v>
      </c>
      <c r="C72" s="5663" t="s">
        <v>28</v>
      </c>
      <c r="D72" s="5663" t="s">
        <v>2341</v>
      </c>
      <c r="E72" s="5663" t="s">
        <v>2342</v>
      </c>
      <c r="F72" s="5663" t="s">
        <v>2343</v>
      </c>
      <c r="G72" s="5663" t="s">
        <v>28</v>
      </c>
      <c r="H72" s="5663" t="s">
        <v>28</v>
      </c>
      <c r="I72" s="5663" t="s">
        <v>864</v>
      </c>
    </row>
    <row customHeight="1" ht="11.25">
      <c r="A73" s="5663" t="s">
        <v>2256</v>
      </c>
      <c r="B73" s="5663" t="s">
        <v>16</v>
      </c>
      <c r="C73" s="5663" t="s">
        <v>2344</v>
      </c>
      <c r="D73" s="5663" t="s">
        <v>2345</v>
      </c>
      <c r="E73" s="5663" t="s">
        <v>52</v>
      </c>
      <c r="F73" s="5663" t="s">
        <v>2346</v>
      </c>
      <c r="G73" s="5663" t="s">
        <v>28</v>
      </c>
      <c r="H73" s="5663" t="s">
        <v>28</v>
      </c>
      <c r="I73" s="5663" t="s">
        <v>864</v>
      </c>
    </row>
    <row customHeight="1" ht="11.25">
      <c r="A74" s="5663" t="s">
        <v>2256</v>
      </c>
      <c r="B74" s="5663" t="s">
        <v>16</v>
      </c>
      <c r="C74" s="5663" t="s">
        <v>13</v>
      </c>
      <c r="D74" s="5663" t="s">
        <v>49</v>
      </c>
      <c r="E74" s="5663" t="s">
        <v>52</v>
      </c>
      <c r="F74" s="5663" t="s">
        <v>54</v>
      </c>
      <c r="G74" s="5663" t="s">
        <v>28</v>
      </c>
      <c r="H74" s="5663" t="s">
        <v>28</v>
      </c>
      <c r="I74" s="5663" t="s">
        <v>864</v>
      </c>
    </row>
    <row customHeight="1" ht="11.25">
      <c r="A75" s="5663" t="s">
        <v>2256</v>
      </c>
      <c r="B75" s="5663" t="s">
        <v>16</v>
      </c>
      <c r="C75" s="5663" t="s">
        <v>2347</v>
      </c>
      <c r="D75" s="5663" t="s">
        <v>2348</v>
      </c>
      <c r="E75" s="5663" t="s">
        <v>2349</v>
      </c>
      <c r="F75" s="5663" t="s">
        <v>2350</v>
      </c>
      <c r="G75" s="5663" t="s">
        <v>28</v>
      </c>
      <c r="H75" s="5663" t="s">
        <v>28</v>
      </c>
      <c r="I75" s="5663" t="s">
        <v>864</v>
      </c>
    </row>
    <row customHeight="1" ht="11.25">
      <c r="A76" s="5663" t="s">
        <v>2256</v>
      </c>
      <c r="B76" s="5663" t="s">
        <v>16</v>
      </c>
      <c r="C76" s="5663" t="s">
        <v>2351</v>
      </c>
      <c r="D76" s="5663" t="s">
        <v>2352</v>
      </c>
      <c r="E76" s="5663" t="s">
        <v>2349</v>
      </c>
      <c r="F76" s="5663" t="s">
        <v>2353</v>
      </c>
      <c r="G76" s="5663" t="s">
        <v>2354</v>
      </c>
      <c r="H76" s="5663" t="s">
        <v>28</v>
      </c>
      <c r="I76" s="5663" t="s">
        <v>864</v>
      </c>
    </row>
    <row customHeight="1" ht="11.25">
      <c r="A77" s="5663" t="s">
        <v>2256</v>
      </c>
      <c r="B77" s="5663" t="s">
        <v>16</v>
      </c>
      <c r="C77" s="5663" t="s">
        <v>2359</v>
      </c>
      <c r="D77" s="5663" t="s">
        <v>2360</v>
      </c>
      <c r="E77" s="5663" t="s">
        <v>2361</v>
      </c>
      <c r="F77" s="5663" t="s">
        <v>2362</v>
      </c>
      <c r="G77" s="5663" t="s">
        <v>2363</v>
      </c>
      <c r="H77" s="5663" t="s">
        <v>28</v>
      </c>
      <c r="I77" s="5663" t="s">
        <v>917</v>
      </c>
    </row>
    <row customHeight="1" ht="11.25">
      <c r="A78" s="5663" t="s">
        <v>2256</v>
      </c>
      <c r="B78" s="5663" t="s">
        <v>16</v>
      </c>
      <c r="C78" s="5663" t="s">
        <v>2368</v>
      </c>
      <c r="D78" s="5663" t="s">
        <v>2369</v>
      </c>
      <c r="E78" s="5663" t="s">
        <v>2370</v>
      </c>
      <c r="F78" s="5663" t="s">
        <v>2264</v>
      </c>
      <c r="G78" s="5663" t="s">
        <v>2371</v>
      </c>
      <c r="H78" s="5663" t="s">
        <v>28</v>
      </c>
      <c r="I78" s="5663" t="s">
        <v>917</v>
      </c>
    </row>
    <row customHeight="1" ht="11.25">
      <c r="A79" s="5663" t="s">
        <v>2256</v>
      </c>
      <c r="B79" s="5663" t="s">
        <v>16</v>
      </c>
      <c r="C79" s="5663" t="s">
        <v>2278</v>
      </c>
      <c r="D79" s="5663" t="s">
        <v>2279</v>
      </c>
      <c r="E79" s="5663" t="s">
        <v>2280</v>
      </c>
      <c r="F79" s="5663" t="s">
        <v>2264</v>
      </c>
      <c r="G79" s="5663" t="s">
        <v>28</v>
      </c>
      <c r="H79" s="5663" t="s">
        <v>28</v>
      </c>
      <c r="I79" s="5663" t="s">
        <v>917</v>
      </c>
    </row>
    <row customHeight="1" ht="11.25">
      <c r="A80" s="5663" t="s">
        <v>2256</v>
      </c>
      <c r="B80" s="5663" t="s">
        <v>16</v>
      </c>
      <c r="C80" s="5663" t="s">
        <v>2372</v>
      </c>
      <c r="D80" s="5663" t="s">
        <v>2373</v>
      </c>
      <c r="E80" s="5663" t="s">
        <v>2374</v>
      </c>
      <c r="F80" s="5663" t="s">
        <v>2264</v>
      </c>
      <c r="G80" s="5663" t="s">
        <v>28</v>
      </c>
      <c r="H80" s="5663" t="s">
        <v>28</v>
      </c>
      <c r="I80" s="5663" t="s">
        <v>917</v>
      </c>
    </row>
    <row customHeight="1" ht="11.25">
      <c r="A81" s="5663" t="s">
        <v>2256</v>
      </c>
      <c r="B81" s="5663" t="s">
        <v>16</v>
      </c>
      <c r="C81" s="5663" t="s">
        <v>2375</v>
      </c>
      <c r="D81" s="5663" t="s">
        <v>2376</v>
      </c>
      <c r="E81" s="5663" t="s">
        <v>2377</v>
      </c>
      <c r="F81" s="5663" t="s">
        <v>2297</v>
      </c>
      <c r="G81" s="5663" t="s">
        <v>28</v>
      </c>
      <c r="H81" s="5663" t="s">
        <v>28</v>
      </c>
      <c r="I81" s="5663" t="s">
        <v>917</v>
      </c>
    </row>
    <row customHeight="1" ht="11.25">
      <c r="A82" s="5663" t="s">
        <v>2256</v>
      </c>
      <c r="B82" s="5663" t="s">
        <v>16</v>
      </c>
      <c r="C82" s="5663" t="s">
        <v>2355</v>
      </c>
      <c r="D82" s="5663" t="s">
        <v>2356</v>
      </c>
      <c r="E82" s="5663" t="s">
        <v>2357</v>
      </c>
      <c r="F82" s="5663" t="s">
        <v>2260</v>
      </c>
      <c r="G82" s="5663" t="s">
        <v>2358</v>
      </c>
      <c r="H82" s="5663" t="s">
        <v>28</v>
      </c>
      <c r="I82" s="5663" t="s">
        <v>917</v>
      </c>
    </row>
    <row customHeight="1" ht="11.25">
      <c r="A83" s="5663" t="s">
        <v>2256</v>
      </c>
      <c r="B83" s="5663" t="s">
        <v>16</v>
      </c>
      <c r="C83" s="5663" t="s">
        <v>2286</v>
      </c>
      <c r="D83" s="5663" t="s">
        <v>2287</v>
      </c>
      <c r="E83" s="5663" t="s">
        <v>2288</v>
      </c>
      <c r="F83" s="5663" t="s">
        <v>2264</v>
      </c>
      <c r="G83" s="5663" t="s">
        <v>28</v>
      </c>
      <c r="H83" s="5663" t="s">
        <v>2289</v>
      </c>
      <c r="I83" s="5663" t="s">
        <v>917</v>
      </c>
    </row>
    <row customHeight="1" ht="11.25">
      <c r="A84" s="5663" t="s">
        <v>2256</v>
      </c>
      <c r="B84" s="5663" t="s">
        <v>16</v>
      </c>
      <c r="C84" s="5663" t="s">
        <v>2390</v>
      </c>
      <c r="D84" s="5663" t="s">
        <v>2391</v>
      </c>
      <c r="E84" s="5663" t="s">
        <v>2392</v>
      </c>
      <c r="F84" s="5663" t="s">
        <v>2264</v>
      </c>
      <c r="G84" s="5663" t="s">
        <v>28</v>
      </c>
      <c r="H84" s="5663" t="s">
        <v>28</v>
      </c>
      <c r="I84" s="5663" t="s">
        <v>917</v>
      </c>
    </row>
    <row customHeight="1" ht="11.25">
      <c r="A85" s="5663" t="s">
        <v>2256</v>
      </c>
      <c r="B85" s="5663" t="s">
        <v>16</v>
      </c>
      <c r="C85" s="5663" t="s">
        <v>2290</v>
      </c>
      <c r="D85" s="5663" t="s">
        <v>2291</v>
      </c>
      <c r="E85" s="5663" t="s">
        <v>2292</v>
      </c>
      <c r="F85" s="5663" t="s">
        <v>2293</v>
      </c>
      <c r="G85" s="5663" t="s">
        <v>28</v>
      </c>
      <c r="H85" s="5663" t="s">
        <v>28</v>
      </c>
      <c r="I85" s="5663" t="s">
        <v>917</v>
      </c>
    </row>
    <row customHeight="1" ht="11.25">
      <c r="A86" s="5663" t="s">
        <v>2256</v>
      </c>
      <c r="B86" s="5663" t="s">
        <v>16</v>
      </c>
      <c r="C86" s="5663" t="s">
        <v>2393</v>
      </c>
      <c r="D86" s="5663" t="s">
        <v>2394</v>
      </c>
      <c r="E86" s="5663" t="s">
        <v>2395</v>
      </c>
      <c r="F86" s="5663" t="s">
        <v>2277</v>
      </c>
      <c r="G86" s="5663" t="s">
        <v>28</v>
      </c>
      <c r="H86" s="5663" t="s">
        <v>28</v>
      </c>
      <c r="I86" s="5663" t="s">
        <v>917</v>
      </c>
    </row>
    <row customHeight="1" ht="11.25">
      <c r="A87" s="5663" t="s">
        <v>2256</v>
      </c>
      <c r="B87" s="5663" t="s">
        <v>16</v>
      </c>
      <c r="C87" s="5663" t="s">
        <v>2399</v>
      </c>
      <c r="D87" s="5663" t="s">
        <v>2400</v>
      </c>
      <c r="E87" s="5663" t="s">
        <v>2401</v>
      </c>
      <c r="F87" s="5663" t="s">
        <v>2277</v>
      </c>
      <c r="G87" s="5663" t="s">
        <v>28</v>
      </c>
      <c r="H87" s="5663" t="s">
        <v>28</v>
      </c>
      <c r="I87" s="5663" t="s">
        <v>917</v>
      </c>
    </row>
    <row customHeight="1" ht="11.25">
      <c r="A88" s="5663" t="s">
        <v>2256</v>
      </c>
      <c r="B88" s="5663" t="s">
        <v>16</v>
      </c>
      <c r="C88" s="5663" t="s">
        <v>2412</v>
      </c>
      <c r="D88" s="5663" t="s">
        <v>2413</v>
      </c>
      <c r="E88" s="5663" t="s">
        <v>2414</v>
      </c>
      <c r="F88" s="5663" t="s">
        <v>2264</v>
      </c>
      <c r="G88" s="5663" t="s">
        <v>2415</v>
      </c>
      <c r="H88" s="5663" t="s">
        <v>28</v>
      </c>
      <c r="I88" s="5663" t="s">
        <v>917</v>
      </c>
    </row>
    <row customHeight="1" ht="11.25">
      <c r="A89" s="5663" t="s">
        <v>2256</v>
      </c>
      <c r="B89" s="5663" t="s">
        <v>16</v>
      </c>
      <c r="C89" s="5663" t="s">
        <v>2416</v>
      </c>
      <c r="D89" s="5663" t="s">
        <v>2417</v>
      </c>
      <c r="E89" s="5663" t="s">
        <v>2418</v>
      </c>
      <c r="F89" s="5663" t="s">
        <v>2362</v>
      </c>
      <c r="G89" s="5663" t="s">
        <v>2419</v>
      </c>
      <c r="H89" s="5663" t="s">
        <v>28</v>
      </c>
      <c r="I89" s="5663" t="s">
        <v>917</v>
      </c>
    </row>
    <row customHeight="1" ht="11.25">
      <c r="A90" s="5663" t="s">
        <v>2256</v>
      </c>
      <c r="B90" s="5663" t="s">
        <v>16</v>
      </c>
      <c r="C90" s="5663" t="s">
        <v>2428</v>
      </c>
      <c r="D90" s="5663" t="s">
        <v>2429</v>
      </c>
      <c r="E90" s="5663" t="s">
        <v>2430</v>
      </c>
      <c r="F90" s="5663" t="s">
        <v>2264</v>
      </c>
      <c r="G90" s="5663" t="s">
        <v>2431</v>
      </c>
      <c r="H90" s="5663" t="s">
        <v>28</v>
      </c>
      <c r="I90" s="5663" t="s">
        <v>917</v>
      </c>
    </row>
    <row customHeight="1" ht="11.25">
      <c r="A91" s="5663" t="s">
        <v>2256</v>
      </c>
      <c r="B91" s="5663" t="s">
        <v>16</v>
      </c>
      <c r="C91" s="5663" t="s">
        <v>2432</v>
      </c>
      <c r="D91" s="5663" t="s">
        <v>2433</v>
      </c>
      <c r="E91" s="5663" t="s">
        <v>2434</v>
      </c>
      <c r="F91" s="5663" t="s">
        <v>2277</v>
      </c>
      <c r="G91" s="5663" t="s">
        <v>28</v>
      </c>
      <c r="H91" s="5663" t="s">
        <v>28</v>
      </c>
      <c r="I91" s="5663" t="s">
        <v>917</v>
      </c>
    </row>
    <row customHeight="1" ht="11.25">
      <c r="A92" s="5663" t="s">
        <v>2256</v>
      </c>
      <c r="B92" s="5663" t="s">
        <v>16</v>
      </c>
      <c r="C92" s="5663" t="s">
        <v>2435</v>
      </c>
      <c r="D92" s="5663" t="s">
        <v>2436</v>
      </c>
      <c r="E92" s="5663" t="s">
        <v>2437</v>
      </c>
      <c r="F92" s="5663" t="s">
        <v>2277</v>
      </c>
      <c r="G92" s="5663" t="s">
        <v>28</v>
      </c>
      <c r="H92" s="5663" t="s">
        <v>28</v>
      </c>
      <c r="I92" s="5663" t="s">
        <v>917</v>
      </c>
    </row>
    <row customHeight="1" ht="11.25">
      <c r="A93" s="5663" t="s">
        <v>2256</v>
      </c>
      <c r="B93" s="5663" t="s">
        <v>16</v>
      </c>
      <c r="C93" s="5663" t="s">
        <v>2323</v>
      </c>
      <c r="D93" s="5663" t="s">
        <v>2324</v>
      </c>
      <c r="E93" s="5663" t="s">
        <v>2325</v>
      </c>
      <c r="F93" s="5663" t="s">
        <v>2297</v>
      </c>
      <c r="G93" s="5663" t="s">
        <v>2326</v>
      </c>
      <c r="H93" s="5663" t="s">
        <v>28</v>
      </c>
      <c r="I93" s="5663" t="s">
        <v>917</v>
      </c>
    </row>
    <row customHeight="1" ht="11.25">
      <c r="A94" s="5663" t="s">
        <v>2256</v>
      </c>
      <c r="B94" s="5663" t="s">
        <v>16</v>
      </c>
      <c r="C94" s="5663" t="s">
        <v>2334</v>
      </c>
      <c r="D94" s="5663" t="s">
        <v>2335</v>
      </c>
      <c r="E94" s="5663" t="s">
        <v>2336</v>
      </c>
      <c r="F94" s="5663" t="s">
        <v>2264</v>
      </c>
      <c r="G94" s="5663" t="s">
        <v>28</v>
      </c>
      <c r="H94" s="5663" t="s">
        <v>28</v>
      </c>
      <c r="I94" s="5663" t="s">
        <v>917</v>
      </c>
    </row>
    <row customHeight="1" ht="11.25">
      <c r="A95" s="5663" t="s">
        <v>2256</v>
      </c>
      <c r="B95" s="5663" t="s">
        <v>16</v>
      </c>
      <c r="C95" s="5663" t="s">
        <v>2337</v>
      </c>
      <c r="D95" s="5663" t="s">
        <v>2338</v>
      </c>
      <c r="E95" s="5663" t="s">
        <v>2339</v>
      </c>
      <c r="F95" s="5663" t="s">
        <v>2277</v>
      </c>
      <c r="G95" s="5663" t="s">
        <v>2340</v>
      </c>
      <c r="H95" s="5663" t="s">
        <v>28</v>
      </c>
      <c r="I95" s="5663" t="s">
        <v>917</v>
      </c>
    </row>
    <row customHeight="1" ht="11.25">
      <c r="A96" s="5663" t="s">
        <v>2256</v>
      </c>
      <c r="B96" s="5663" t="s">
        <v>16</v>
      </c>
      <c r="C96" s="5663" t="s">
        <v>28</v>
      </c>
      <c r="D96" s="5663" t="s">
        <v>2341</v>
      </c>
      <c r="E96" s="5663" t="s">
        <v>2342</v>
      </c>
      <c r="F96" s="5663" t="s">
        <v>2343</v>
      </c>
      <c r="G96" s="5663" t="s">
        <v>28</v>
      </c>
      <c r="H96" s="5663" t="s">
        <v>28</v>
      </c>
      <c r="I96" s="5663" t="s">
        <v>917</v>
      </c>
    </row>
    <row customHeight="1" ht="11.25">
      <c r="A97" s="5663" t="s">
        <v>2256</v>
      </c>
      <c r="B97" s="5663" t="s">
        <v>16</v>
      </c>
      <c r="C97" s="5663" t="s">
        <v>13</v>
      </c>
      <c r="D97" s="5663" t="s">
        <v>49</v>
      </c>
      <c r="E97" s="5663" t="s">
        <v>52</v>
      </c>
      <c r="F97" s="5663" t="s">
        <v>54</v>
      </c>
      <c r="G97" s="5663" t="s">
        <v>28</v>
      </c>
      <c r="H97" s="5663" t="s">
        <v>28</v>
      </c>
      <c r="I97" s="5663" t="s">
        <v>917</v>
      </c>
    </row>
    <row customHeight="1" ht="11.25">
      <c r="A98" s="5663" t="s">
        <v>2256</v>
      </c>
      <c r="B98" s="5663" t="s">
        <v>16</v>
      </c>
      <c r="C98" s="5663" t="s">
        <v>2347</v>
      </c>
      <c r="D98" s="5663" t="s">
        <v>2348</v>
      </c>
      <c r="E98" s="5663" t="s">
        <v>2349</v>
      </c>
      <c r="F98" s="5663" t="s">
        <v>2350</v>
      </c>
      <c r="G98" s="5663" t="s">
        <v>28</v>
      </c>
      <c r="H98" s="5663" t="s">
        <v>28</v>
      </c>
      <c r="I98" s="5663" t="s">
        <v>917</v>
      </c>
    </row>
    <row customHeight="1" ht="11.25">
      <c r="A99" s="5663" t="s">
        <v>2256</v>
      </c>
      <c r="B99" s="5663" t="s">
        <v>16</v>
      </c>
      <c r="C99" s="5663" t="s">
        <v>2351</v>
      </c>
      <c r="D99" s="5663" t="s">
        <v>2352</v>
      </c>
      <c r="E99" s="5663" t="s">
        <v>2349</v>
      </c>
      <c r="F99" s="5663" t="s">
        <v>2353</v>
      </c>
      <c r="G99" s="5663" t="s">
        <v>2354</v>
      </c>
      <c r="H99" s="5663" t="s">
        <v>28</v>
      </c>
      <c r="I99" s="5663" t="s">
        <v>917</v>
      </c>
    </row>
    <row customHeight="1" ht="11.25">
      <c r="A100" s="5663" t="s">
        <v>2256</v>
      </c>
      <c r="B100" s="5663" t="s">
        <v>16</v>
      </c>
      <c r="C100" s="5663" t="s">
        <v>2445</v>
      </c>
      <c r="D100" s="5663" t="s">
        <v>2446</v>
      </c>
      <c r="E100" s="5663" t="s">
        <v>2447</v>
      </c>
      <c r="F100" s="5663" t="s">
        <v>2302</v>
      </c>
      <c r="G100" s="5663" t="s">
        <v>28</v>
      </c>
      <c r="H100" s="5663" t="s">
        <v>28</v>
      </c>
      <c r="I100" s="5663" t="s">
        <v>1628</v>
      </c>
    </row>
    <row customHeight="1" ht="11.25">
      <c r="A101" s="5663" t="s">
        <v>2256</v>
      </c>
      <c r="B101" s="5663" t="s">
        <v>16</v>
      </c>
      <c r="C101" s="5663" t="s">
        <v>2448</v>
      </c>
      <c r="D101" s="5663" t="s">
        <v>2449</v>
      </c>
      <c r="E101" s="5663" t="s">
        <v>2450</v>
      </c>
      <c r="F101" s="5663" t="s">
        <v>2260</v>
      </c>
      <c r="G101" s="5663" t="s">
        <v>2451</v>
      </c>
      <c r="H101" s="5663" t="s">
        <v>28</v>
      </c>
      <c r="I101" s="5663" t="s">
        <v>1628</v>
      </c>
    </row>
    <row customHeight="1" ht="11.25">
      <c r="A102" s="5663" t="s">
        <v>2256</v>
      </c>
      <c r="B102" s="5663" t="s">
        <v>16</v>
      </c>
      <c r="C102" s="5663" t="s">
        <v>2452</v>
      </c>
      <c r="D102" s="5663" t="s">
        <v>2453</v>
      </c>
      <c r="E102" s="5663" t="s">
        <v>2454</v>
      </c>
      <c r="F102" s="5663" t="s">
        <v>2455</v>
      </c>
      <c r="G102" s="5663" t="s">
        <v>28</v>
      </c>
      <c r="H102" s="5663" t="s">
        <v>28</v>
      </c>
      <c r="I102" s="5663" t="s">
        <v>1628</v>
      </c>
    </row>
    <row customHeight="1" ht="11.25">
      <c r="A103" s="5663" t="s">
        <v>2256</v>
      </c>
      <c r="B103" s="5663" t="s">
        <v>16</v>
      </c>
      <c r="C103" s="5663" t="s">
        <v>2456</v>
      </c>
      <c r="D103" s="5663" t="s">
        <v>2457</v>
      </c>
      <c r="E103" s="5663" t="s">
        <v>2458</v>
      </c>
      <c r="F103" s="5663" t="s">
        <v>2277</v>
      </c>
      <c r="G103" s="5663" t="s">
        <v>28</v>
      </c>
      <c r="H103" s="5663" t="s">
        <v>28</v>
      </c>
      <c r="I103" s="5663" t="s">
        <v>1628</v>
      </c>
    </row>
    <row customHeight="1" ht="11.25">
      <c r="A104" s="5663" t="s">
        <v>2256</v>
      </c>
      <c r="B104" s="5663" t="s">
        <v>16</v>
      </c>
      <c r="C104" s="5663" t="s">
        <v>2459</v>
      </c>
      <c r="D104" s="5663" t="s">
        <v>2460</v>
      </c>
      <c r="E104" s="5663" t="s">
        <v>2461</v>
      </c>
      <c r="F104" s="5663" t="s">
        <v>2260</v>
      </c>
      <c r="G104" s="5663" t="s">
        <v>2462</v>
      </c>
      <c r="H104" s="5663" t="s">
        <v>28</v>
      </c>
      <c r="I104" s="5663" t="s">
        <v>1628</v>
      </c>
    </row>
    <row customHeight="1" ht="11.25">
      <c r="A105" s="5663" t="s">
        <v>2256</v>
      </c>
      <c r="B105" s="5663" t="s">
        <v>16</v>
      </c>
      <c r="C105" s="5663" t="s">
        <v>2463</v>
      </c>
      <c r="D105" s="5663" t="s">
        <v>2464</v>
      </c>
      <c r="E105" s="5663" t="s">
        <v>2465</v>
      </c>
      <c r="F105" s="5663" t="s">
        <v>2466</v>
      </c>
      <c r="G105" s="5663" t="s">
        <v>28</v>
      </c>
      <c r="H105" s="5663" t="s">
        <v>28</v>
      </c>
      <c r="I105" s="5663" t="s">
        <v>1628</v>
      </c>
    </row>
    <row customHeight="1" ht="11.25">
      <c r="A106" s="5663" t="s">
        <v>2256</v>
      </c>
      <c r="B106" s="5663" t="s">
        <v>16</v>
      </c>
      <c r="C106" s="5663" t="s">
        <v>2467</v>
      </c>
      <c r="D106" s="5663" t="s">
        <v>2468</v>
      </c>
      <c r="E106" s="5663" t="s">
        <v>2469</v>
      </c>
      <c r="F106" s="5663" t="s">
        <v>2260</v>
      </c>
      <c r="G106" s="5663" t="s">
        <v>2470</v>
      </c>
      <c r="H106" s="5663" t="s">
        <v>28</v>
      </c>
      <c r="I106" s="5663" t="s">
        <v>1628</v>
      </c>
    </row>
    <row customHeight="1" ht="11.25">
      <c r="A107" s="5663" t="s">
        <v>2256</v>
      </c>
      <c r="B107" s="5663" t="s">
        <v>16</v>
      </c>
      <c r="C107" s="5663" t="s">
        <v>28</v>
      </c>
      <c r="D107" s="5663" t="s">
        <v>2341</v>
      </c>
      <c r="E107" s="5663" t="s">
        <v>2342</v>
      </c>
      <c r="F107" s="5663" t="s">
        <v>2343</v>
      </c>
      <c r="G107" s="5663" t="s">
        <v>28</v>
      </c>
      <c r="H107" s="5663" t="s">
        <v>28</v>
      </c>
      <c r="I107" s="5663"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B9988-7F0E-1E93-EB69-6ACCC39E6CF2}" mc:Ignorable="x14ac xr xr2 xr3">
  <sheetPr>
    <tabColor rgb="FFFFCC99"/>
  </sheetPr>
  <dimension ref="A1:G112"/>
  <sheetViews>
    <sheetView topLeftCell="A1" showGridLines="0" workbookViewId="0">
      <selection activeCell="A1" sqref="A1"/>
    </sheetView>
  </sheetViews>
  <sheetFormatPr customHeight="1" defaultRowHeight="11.25"/>
  <cols>
    <col min="1" max="1" style="5912" width="9.140625"/>
  </cols>
  <sheetData>
    <row customHeight="1" ht="11.25">
      <c r="A1" s="486" t="s">
        <v>2471</v>
      </c>
      <c r="B1" s="175" t="s">
        <v>2472</v>
      </c>
      <c r="C1" s="175" t="s">
        <v>2473</v>
      </c>
      <c r="D1" s="175" t="s">
        <v>2474</v>
      </c>
      <c r="E1" s="62" t="s">
        <v>2475</v>
      </c>
      <c r="F1" s="62" t="s">
        <v>2476</v>
      </c>
      <c r="G1" s="62" t="s">
        <v>2477</v>
      </c>
    </row>
    <row customHeight="1" ht="11.25">
      <c r="A2" s="486" t="s">
        <v>16</v>
      </c>
      <c r="B2" s="0" t="s">
        <v>2478</v>
      </c>
      <c r="C2" s="0" t="s">
        <v>2479</v>
      </c>
      <c r="D2" s="0" t="s">
        <v>2478</v>
      </c>
      <c r="E2" s="0" t="s">
        <v>2479</v>
      </c>
      <c r="F2" s="0" t="s">
        <v>2480</v>
      </c>
      <c r="G2" s="0" t="s">
        <v>117</v>
      </c>
    </row>
    <row customHeight="1" ht="11.25">
      <c r="A3" s="486" t="s">
        <v>16</v>
      </c>
      <c r="B3" s="0" t="s">
        <v>2478</v>
      </c>
      <c r="C3" s="0" t="s">
        <v>2479</v>
      </c>
      <c r="D3" s="0" t="s">
        <v>2481</v>
      </c>
      <c r="E3" s="0" t="s">
        <v>2482</v>
      </c>
      <c r="F3" s="0" t="s">
        <v>2483</v>
      </c>
      <c r="G3" s="0" t="s">
        <v>105</v>
      </c>
    </row>
    <row customHeight="1" ht="11.25">
      <c r="A4" s="486" t="s">
        <v>16</v>
      </c>
      <c r="B4" s="0" t="s">
        <v>2478</v>
      </c>
      <c r="C4" s="0" t="s">
        <v>2479</v>
      </c>
      <c r="D4" s="0" t="s">
        <v>2484</v>
      </c>
      <c r="E4" s="0" t="s">
        <v>2485</v>
      </c>
      <c r="F4" s="0" t="s">
        <v>2483</v>
      </c>
      <c r="G4" s="0" t="s">
        <v>92</v>
      </c>
    </row>
    <row customHeight="1" ht="11.25">
      <c r="A5" s="486" t="s">
        <v>16</v>
      </c>
      <c r="B5" s="0" t="s">
        <v>2478</v>
      </c>
      <c r="C5" s="0" t="s">
        <v>2479</v>
      </c>
      <c r="D5" s="0" t="s">
        <v>2486</v>
      </c>
      <c r="E5" s="0" t="s">
        <v>2487</v>
      </c>
      <c r="F5" s="0" t="s">
        <v>2488</v>
      </c>
      <c r="G5" s="0" t="s">
        <v>93</v>
      </c>
    </row>
    <row customHeight="1" ht="11.25">
      <c r="A6" s="486" t="s">
        <v>16</v>
      </c>
      <c r="B6" s="0" t="s">
        <v>2478</v>
      </c>
      <c r="C6" s="0" t="s">
        <v>2479</v>
      </c>
      <c r="D6" s="0" t="s">
        <v>2489</v>
      </c>
      <c r="E6" s="0" t="s">
        <v>2490</v>
      </c>
      <c r="F6" s="0" t="s">
        <v>2483</v>
      </c>
      <c r="G6" s="0" t="s">
        <v>118</v>
      </c>
    </row>
    <row customHeight="1" ht="11.25">
      <c r="A7" s="486" t="s">
        <v>16</v>
      </c>
      <c r="B7" s="0" t="s">
        <v>2478</v>
      </c>
      <c r="C7" s="0" t="s">
        <v>2479</v>
      </c>
      <c r="D7" s="0" t="s">
        <v>2491</v>
      </c>
      <c r="E7" s="0" t="s">
        <v>2492</v>
      </c>
      <c r="F7" s="0" t="s">
        <v>2483</v>
      </c>
      <c r="G7" s="0" t="s">
        <v>94</v>
      </c>
    </row>
    <row customHeight="1" ht="11.25">
      <c r="A8" s="486" t="s">
        <v>16</v>
      </c>
      <c r="B8" s="0" t="s">
        <v>2478</v>
      </c>
      <c r="C8" s="0" t="s">
        <v>2479</v>
      </c>
      <c r="D8" s="0" t="s">
        <v>2493</v>
      </c>
      <c r="E8" s="0" t="s">
        <v>2494</v>
      </c>
      <c r="F8" s="0" t="s">
        <v>2483</v>
      </c>
      <c r="G8" s="0" t="s">
        <v>95</v>
      </c>
    </row>
    <row customHeight="1" ht="11.25">
      <c r="A9" s="486" t="s">
        <v>16</v>
      </c>
      <c r="B9" s="0" t="s">
        <v>2478</v>
      </c>
      <c r="C9" s="0" t="s">
        <v>2479</v>
      </c>
      <c r="D9" s="0" t="s">
        <v>2495</v>
      </c>
      <c r="E9" s="0" t="s">
        <v>2496</v>
      </c>
      <c r="F9" s="0" t="s">
        <v>2483</v>
      </c>
      <c r="G9" s="0" t="s">
        <v>119</v>
      </c>
    </row>
    <row customHeight="1" ht="11.25">
      <c r="A10" s="486" t="s">
        <v>16</v>
      </c>
      <c r="B10" s="0" t="s">
        <v>2478</v>
      </c>
      <c r="C10" s="0" t="s">
        <v>2479</v>
      </c>
      <c r="D10" s="0" t="s">
        <v>2497</v>
      </c>
      <c r="E10" s="0" t="s">
        <v>2498</v>
      </c>
      <c r="F10" s="0" t="s">
        <v>2483</v>
      </c>
      <c r="G10" s="0" t="s">
        <v>155</v>
      </c>
    </row>
    <row customHeight="1" ht="11.25">
      <c r="A11" s="486" t="s">
        <v>16</v>
      </c>
      <c r="B11" s="0" t="s">
        <v>2478</v>
      </c>
      <c r="C11" s="0" t="s">
        <v>2479</v>
      </c>
      <c r="D11" s="0" t="s">
        <v>2499</v>
      </c>
      <c r="E11" s="0" t="s">
        <v>2500</v>
      </c>
      <c r="F11" s="0" t="s">
        <v>2483</v>
      </c>
      <c r="G11" s="0" t="s">
        <v>156</v>
      </c>
    </row>
    <row customHeight="1" ht="11.25">
      <c r="A12" s="486" t="s">
        <v>16</v>
      </c>
      <c r="B12" s="0" t="s">
        <v>2478</v>
      </c>
      <c r="C12" s="0" t="s">
        <v>2479</v>
      </c>
      <c r="D12" s="0" t="s">
        <v>2501</v>
      </c>
      <c r="E12" s="0" t="s">
        <v>2502</v>
      </c>
      <c r="F12" s="0" t="s">
        <v>2483</v>
      </c>
      <c r="G12" s="0" t="s">
        <v>157</v>
      </c>
    </row>
    <row customHeight="1" ht="11.25">
      <c r="A13" s="486" t="s">
        <v>16</v>
      </c>
      <c r="B13" s="0" t="s">
        <v>2478</v>
      </c>
      <c r="C13" s="0" t="s">
        <v>2479</v>
      </c>
      <c r="D13" s="0" t="s">
        <v>2503</v>
      </c>
      <c r="E13" s="0" t="s">
        <v>2504</v>
      </c>
      <c r="F13" s="0" t="s">
        <v>2483</v>
      </c>
      <c r="G13" s="0" t="s">
        <v>158</v>
      </c>
    </row>
    <row customHeight="1" ht="11.25">
      <c r="A14" s="486" t="s">
        <v>16</v>
      </c>
      <c r="B14" s="0" t="s">
        <v>2478</v>
      </c>
      <c r="C14" s="0" t="s">
        <v>2479</v>
      </c>
      <c r="D14" s="0" t="s">
        <v>2505</v>
      </c>
      <c r="E14" s="0" t="s">
        <v>2506</v>
      </c>
      <c r="F14" s="0" t="s">
        <v>2483</v>
      </c>
      <c r="G14" s="0" t="s">
        <v>159</v>
      </c>
    </row>
    <row customHeight="1" ht="11.25">
      <c r="A15" s="486" t="s">
        <v>16</v>
      </c>
      <c r="B15" s="0" t="s">
        <v>2478</v>
      </c>
      <c r="C15" s="0" t="s">
        <v>2479</v>
      </c>
      <c r="D15" s="0" t="s">
        <v>2507</v>
      </c>
      <c r="E15" s="0" t="s">
        <v>2508</v>
      </c>
      <c r="F15" s="0" t="s">
        <v>2483</v>
      </c>
      <c r="G15" s="0" t="s">
        <v>160</v>
      </c>
    </row>
    <row customHeight="1" ht="11.25">
      <c r="A16" s="486" t="s">
        <v>16</v>
      </c>
      <c r="B16" s="0" t="s">
        <v>2478</v>
      </c>
      <c r="C16" s="0" t="s">
        <v>2479</v>
      </c>
      <c r="D16" s="0" t="s">
        <v>2509</v>
      </c>
      <c r="E16" s="0" t="s">
        <v>2510</v>
      </c>
      <c r="F16" s="0" t="s">
        <v>2483</v>
      </c>
      <c r="G16" s="0" t="s">
        <v>1472</v>
      </c>
    </row>
    <row customHeight="1" ht="11.25">
      <c r="A17" s="486" t="s">
        <v>16</v>
      </c>
      <c r="B17" s="0" t="s">
        <v>2478</v>
      </c>
      <c r="C17" s="0" t="s">
        <v>2479</v>
      </c>
      <c r="D17" s="0" t="s">
        <v>2511</v>
      </c>
      <c r="E17" s="0" t="s">
        <v>2512</v>
      </c>
      <c r="F17" s="0" t="s">
        <v>2483</v>
      </c>
      <c r="G17" s="0" t="s">
        <v>1478</v>
      </c>
    </row>
    <row customHeight="1" ht="11.25">
      <c r="A18" s="486" t="s">
        <v>16</v>
      </c>
      <c r="B18" s="0" t="s">
        <v>2478</v>
      </c>
      <c r="C18" s="0" t="s">
        <v>2479</v>
      </c>
      <c r="D18" s="0" t="s">
        <v>2513</v>
      </c>
      <c r="E18" s="0" t="s">
        <v>2514</v>
      </c>
      <c r="F18" s="0" t="s">
        <v>2483</v>
      </c>
      <c r="G18" s="0" t="s">
        <v>1490</v>
      </c>
    </row>
    <row customHeight="1" ht="11.25">
      <c r="A19" s="486" t="s">
        <v>16</v>
      </c>
      <c r="B19" s="0" t="s">
        <v>2478</v>
      </c>
      <c r="C19" s="0" t="s">
        <v>2479</v>
      </c>
      <c r="D19" s="0" t="s">
        <v>2515</v>
      </c>
      <c r="E19" s="0" t="s">
        <v>2516</v>
      </c>
      <c r="F19" s="0" t="s">
        <v>2483</v>
      </c>
      <c r="G19" s="0" t="s">
        <v>1504</v>
      </c>
    </row>
    <row customHeight="1" ht="11.25">
      <c r="A20" s="486" t="s">
        <v>16</v>
      </c>
      <c r="B20" s="0" t="s">
        <v>2478</v>
      </c>
      <c r="C20" s="0" t="s">
        <v>2479</v>
      </c>
      <c r="D20" s="0" t="s">
        <v>2517</v>
      </c>
      <c r="E20" s="0" t="s">
        <v>2518</v>
      </c>
      <c r="F20" s="0" t="s">
        <v>2483</v>
      </c>
      <c r="G20" s="0" t="s">
        <v>1516</v>
      </c>
    </row>
    <row customHeight="1" ht="11.25">
      <c r="A21" s="486" t="s">
        <v>16</v>
      </c>
      <c r="B21" s="0" t="s">
        <v>2519</v>
      </c>
      <c r="C21" s="0" t="s">
        <v>2520</v>
      </c>
      <c r="D21" s="0" t="s">
        <v>2521</v>
      </c>
      <c r="E21" s="0" t="s">
        <v>2522</v>
      </c>
      <c r="F21" s="0" t="s">
        <v>2488</v>
      </c>
      <c r="G21" s="0" t="s">
        <v>1525</v>
      </c>
    </row>
    <row customHeight="1" ht="11.25">
      <c r="A22" s="486" t="s">
        <v>16</v>
      </c>
      <c r="B22" s="0" t="s">
        <v>2519</v>
      </c>
      <c r="C22" s="0" t="s">
        <v>2520</v>
      </c>
      <c r="D22" s="0" t="s">
        <v>2519</v>
      </c>
      <c r="E22" s="0" t="s">
        <v>2520</v>
      </c>
      <c r="F22" s="0" t="s">
        <v>2480</v>
      </c>
      <c r="G22" s="0" t="s">
        <v>1541</v>
      </c>
    </row>
    <row customHeight="1" ht="11.25">
      <c r="A23" s="486" t="s">
        <v>16</v>
      </c>
      <c r="B23" s="0" t="s">
        <v>2519</v>
      </c>
      <c r="C23" s="0" t="s">
        <v>2520</v>
      </c>
      <c r="D23" s="0" t="s">
        <v>2523</v>
      </c>
      <c r="E23" s="0" t="s">
        <v>2524</v>
      </c>
      <c r="F23" s="0" t="s">
        <v>2483</v>
      </c>
      <c r="G23" s="0" t="s">
        <v>1548</v>
      </c>
    </row>
    <row customHeight="1" ht="11.25">
      <c r="A24" s="486" t="s">
        <v>16</v>
      </c>
      <c r="B24" s="0" t="s">
        <v>2519</v>
      </c>
      <c r="C24" s="0" t="s">
        <v>2520</v>
      </c>
      <c r="D24" s="0" t="s">
        <v>2525</v>
      </c>
      <c r="E24" s="0" t="s">
        <v>2526</v>
      </c>
      <c r="F24" s="0" t="s">
        <v>2483</v>
      </c>
      <c r="G24" s="0" t="s">
        <v>1556</v>
      </c>
    </row>
    <row customHeight="1" ht="11.25">
      <c r="A25" s="486" t="s">
        <v>16</v>
      </c>
      <c r="B25" s="0" t="s">
        <v>2519</v>
      </c>
      <c r="C25" s="0" t="s">
        <v>2520</v>
      </c>
      <c r="D25" s="0" t="s">
        <v>2527</v>
      </c>
      <c r="E25" s="0" t="s">
        <v>2528</v>
      </c>
      <c r="F25" s="0" t="s">
        <v>2483</v>
      </c>
      <c r="G25" s="0" t="s">
        <v>1563</v>
      </c>
    </row>
    <row customHeight="1" ht="11.25">
      <c r="A26" s="486" t="s">
        <v>16</v>
      </c>
      <c r="B26" s="0" t="s">
        <v>2519</v>
      </c>
      <c r="C26" s="0" t="s">
        <v>2520</v>
      </c>
      <c r="D26" s="0" t="s">
        <v>2529</v>
      </c>
      <c r="E26" s="0" t="s">
        <v>2530</v>
      </c>
      <c r="F26" s="0" t="s">
        <v>2483</v>
      </c>
      <c r="G26" s="0" t="s">
        <v>1567</v>
      </c>
    </row>
    <row customHeight="1" ht="11.25">
      <c r="A27" s="486" t="s">
        <v>16</v>
      </c>
      <c r="B27" s="0" t="s">
        <v>2519</v>
      </c>
      <c r="C27" s="0" t="s">
        <v>2520</v>
      </c>
      <c r="D27" s="0" t="s">
        <v>2531</v>
      </c>
      <c r="E27" s="0" t="s">
        <v>2532</v>
      </c>
      <c r="F27" s="0" t="s">
        <v>2483</v>
      </c>
      <c r="G27" s="0" t="s">
        <v>1572</v>
      </c>
    </row>
    <row customHeight="1" ht="11.25">
      <c r="A28" s="486" t="s">
        <v>16</v>
      </c>
      <c r="B28" s="0" t="s">
        <v>2519</v>
      </c>
      <c r="C28" s="0" t="s">
        <v>2520</v>
      </c>
      <c r="D28" s="0" t="s">
        <v>2533</v>
      </c>
      <c r="E28" s="0" t="s">
        <v>2534</v>
      </c>
      <c r="F28" s="0" t="s">
        <v>2483</v>
      </c>
      <c r="G28" s="0" t="s">
        <v>1580</v>
      </c>
    </row>
    <row customHeight="1" ht="11.25">
      <c r="A29" s="486" t="s">
        <v>16</v>
      </c>
      <c r="B29" s="0" t="s">
        <v>2519</v>
      </c>
      <c r="C29" s="0" t="s">
        <v>2520</v>
      </c>
      <c r="D29" s="0" t="s">
        <v>2535</v>
      </c>
      <c r="E29" s="0" t="s">
        <v>2536</v>
      </c>
      <c r="F29" s="0" t="s">
        <v>2483</v>
      </c>
      <c r="G29" s="0" t="s">
        <v>1582</v>
      </c>
    </row>
    <row customHeight="1" ht="11.25">
      <c r="A30" s="486" t="s">
        <v>16</v>
      </c>
      <c r="B30" s="0" t="s">
        <v>2519</v>
      </c>
      <c r="C30" s="0" t="s">
        <v>2520</v>
      </c>
      <c r="D30" s="0" t="s">
        <v>2511</v>
      </c>
      <c r="E30" s="0" t="s">
        <v>2537</v>
      </c>
      <c r="F30" s="0" t="s">
        <v>2483</v>
      </c>
      <c r="G30" s="0" t="s">
        <v>1585</v>
      </c>
    </row>
    <row customHeight="1" ht="11.25">
      <c r="A31" s="486" t="s">
        <v>16</v>
      </c>
      <c r="B31" s="0" t="s">
        <v>2538</v>
      </c>
      <c r="C31" s="0" t="s">
        <v>2539</v>
      </c>
      <c r="D31" s="0" t="s">
        <v>2538</v>
      </c>
      <c r="E31" s="0" t="s">
        <v>2539</v>
      </c>
      <c r="F31" s="0" t="s">
        <v>2540</v>
      </c>
      <c r="G31" s="0" t="s">
        <v>1590</v>
      </c>
    </row>
    <row customHeight="1" ht="11.25">
      <c r="A32" s="486" t="s">
        <v>16</v>
      </c>
      <c r="B32" s="0" t="s">
        <v>2541</v>
      </c>
      <c r="C32" s="0" t="s">
        <v>2542</v>
      </c>
      <c r="D32" s="0" t="s">
        <v>2543</v>
      </c>
      <c r="E32" s="0" t="s">
        <v>2544</v>
      </c>
      <c r="F32" s="0" t="s">
        <v>2488</v>
      </c>
      <c r="G32" s="0" t="s">
        <v>1592</v>
      </c>
    </row>
    <row customHeight="1" ht="11.25">
      <c r="A33" s="486" t="s">
        <v>16</v>
      </c>
      <c r="B33" s="0" t="s">
        <v>2541</v>
      </c>
      <c r="C33" s="0" t="s">
        <v>2542</v>
      </c>
      <c r="D33" s="0" t="s">
        <v>2541</v>
      </c>
      <c r="E33" s="0" t="s">
        <v>2542</v>
      </c>
      <c r="F33" s="0" t="s">
        <v>2480</v>
      </c>
      <c r="G33" s="0" t="s">
        <v>1594</v>
      </c>
    </row>
    <row customHeight="1" ht="11.25">
      <c r="A34" s="486" t="s">
        <v>16</v>
      </c>
      <c r="B34" s="0" t="s">
        <v>2541</v>
      </c>
      <c r="C34" s="0" t="s">
        <v>2542</v>
      </c>
      <c r="D34" s="0" t="s">
        <v>2545</v>
      </c>
      <c r="E34" s="0" t="s">
        <v>2546</v>
      </c>
      <c r="F34" s="0" t="s">
        <v>2483</v>
      </c>
      <c r="G34" s="0" t="s">
        <v>1596</v>
      </c>
    </row>
    <row customHeight="1" ht="11.25">
      <c r="A35" s="486" t="s">
        <v>16</v>
      </c>
      <c r="B35" s="0" t="s">
        <v>2541</v>
      </c>
      <c r="C35" s="0" t="s">
        <v>2542</v>
      </c>
      <c r="D35" s="0" t="s">
        <v>2547</v>
      </c>
      <c r="E35" s="0" t="s">
        <v>2548</v>
      </c>
      <c r="F35" s="0" t="s">
        <v>2483</v>
      </c>
      <c r="G35" s="0" t="s">
        <v>1601</v>
      </c>
    </row>
    <row customHeight="1" ht="11.25">
      <c r="A36" s="486" t="s">
        <v>16</v>
      </c>
      <c r="B36" s="0" t="s">
        <v>2541</v>
      </c>
      <c r="C36" s="0" t="s">
        <v>2542</v>
      </c>
      <c r="D36" s="0" t="s">
        <v>2549</v>
      </c>
      <c r="E36" s="0" t="s">
        <v>2550</v>
      </c>
      <c r="F36" s="0" t="s">
        <v>2483</v>
      </c>
      <c r="G36" s="0" t="s">
        <v>1606</v>
      </c>
    </row>
    <row customHeight="1" ht="11.25">
      <c r="A37" s="486" t="s">
        <v>16</v>
      </c>
      <c r="B37" s="0" t="s">
        <v>2541</v>
      </c>
      <c r="C37" s="0" t="s">
        <v>2542</v>
      </c>
      <c r="D37" s="0" t="s">
        <v>2551</v>
      </c>
      <c r="E37" s="0" t="s">
        <v>2552</v>
      </c>
      <c r="F37" s="0" t="s">
        <v>2483</v>
      </c>
      <c r="G37" s="0" t="s">
        <v>1610</v>
      </c>
    </row>
    <row customHeight="1" ht="11.25">
      <c r="A38" s="486" t="s">
        <v>16</v>
      </c>
      <c r="B38" s="0" t="s">
        <v>2541</v>
      </c>
      <c r="C38" s="0" t="s">
        <v>2542</v>
      </c>
      <c r="D38" s="0" t="s">
        <v>2553</v>
      </c>
      <c r="E38" s="0" t="s">
        <v>2554</v>
      </c>
      <c r="F38" s="0" t="s">
        <v>2483</v>
      </c>
      <c r="G38" s="0" t="s">
        <v>1618</v>
      </c>
    </row>
    <row customHeight="1" ht="11.25">
      <c r="A39" s="486" t="s">
        <v>16</v>
      </c>
      <c r="B39" s="0" t="s">
        <v>2555</v>
      </c>
      <c r="C39" s="0" t="s">
        <v>2556</v>
      </c>
      <c r="D39" s="0" t="s">
        <v>2557</v>
      </c>
      <c r="E39" s="0" t="s">
        <v>2558</v>
      </c>
      <c r="F39" s="0" t="s">
        <v>2483</v>
      </c>
      <c r="G39" s="0" t="s">
        <v>1624</v>
      </c>
    </row>
    <row customHeight="1" ht="11.25">
      <c r="A40" s="486" t="s">
        <v>16</v>
      </c>
      <c r="B40" s="0" t="s">
        <v>2555</v>
      </c>
      <c r="C40" s="0" t="s">
        <v>2556</v>
      </c>
      <c r="D40" s="0" t="s">
        <v>2559</v>
      </c>
      <c r="E40" s="0" t="s">
        <v>2560</v>
      </c>
      <c r="F40" s="0" t="s">
        <v>2483</v>
      </c>
      <c r="G40" s="0" t="s">
        <v>1629</v>
      </c>
    </row>
    <row customHeight="1" ht="11.25">
      <c r="A41" s="486" t="s">
        <v>16</v>
      </c>
      <c r="B41" s="0" t="s">
        <v>2555</v>
      </c>
      <c r="C41" s="0" t="s">
        <v>2556</v>
      </c>
      <c r="D41" s="0" t="s">
        <v>2561</v>
      </c>
      <c r="E41" s="0" t="s">
        <v>2562</v>
      </c>
      <c r="F41" s="0" t="s">
        <v>2483</v>
      </c>
      <c r="G41" s="0" t="s">
        <v>1633</v>
      </c>
    </row>
    <row customHeight="1" ht="11.25">
      <c r="A42" s="486" t="s">
        <v>16</v>
      </c>
      <c r="B42" s="0" t="s">
        <v>2555</v>
      </c>
      <c r="C42" s="0" t="s">
        <v>2556</v>
      </c>
      <c r="D42" s="0" t="s">
        <v>2563</v>
      </c>
      <c r="E42" s="0" t="s">
        <v>2564</v>
      </c>
      <c r="F42" s="0" t="s">
        <v>2483</v>
      </c>
      <c r="G42" s="0" t="s">
        <v>1636</v>
      </c>
    </row>
    <row customHeight="1" ht="11.25">
      <c r="A43" s="486" t="s">
        <v>16</v>
      </c>
      <c r="B43" s="0" t="s">
        <v>2555</v>
      </c>
      <c r="C43" s="0" t="s">
        <v>2556</v>
      </c>
      <c r="D43" s="0" t="s">
        <v>2555</v>
      </c>
      <c r="E43" s="0" t="s">
        <v>2556</v>
      </c>
      <c r="F43" s="0" t="s">
        <v>2480</v>
      </c>
      <c r="G43" s="0" t="s">
        <v>1643</v>
      </c>
    </row>
    <row customHeight="1" ht="11.25">
      <c r="A44" s="486" t="s">
        <v>16</v>
      </c>
      <c r="B44" s="0" t="s">
        <v>2555</v>
      </c>
      <c r="C44" s="0" t="s">
        <v>2556</v>
      </c>
      <c r="D44" s="0" t="s">
        <v>2565</v>
      </c>
      <c r="E44" s="0" t="s">
        <v>2566</v>
      </c>
      <c r="F44" s="0" t="s">
        <v>2483</v>
      </c>
      <c r="G44" s="0" t="s">
        <v>1652</v>
      </c>
    </row>
    <row customHeight="1" ht="11.25">
      <c r="A45" s="486" t="s">
        <v>16</v>
      </c>
      <c r="B45" s="0" t="s">
        <v>2555</v>
      </c>
      <c r="C45" s="0" t="s">
        <v>2556</v>
      </c>
      <c r="D45" s="0" t="s">
        <v>2567</v>
      </c>
      <c r="E45" s="0" t="s">
        <v>2568</v>
      </c>
      <c r="F45" s="0" t="s">
        <v>2483</v>
      </c>
      <c r="G45" s="0" t="s">
        <v>1657</v>
      </c>
    </row>
    <row customHeight="1" ht="11.25">
      <c r="A46" s="486" t="s">
        <v>16</v>
      </c>
      <c r="B46" s="0" t="s">
        <v>2555</v>
      </c>
      <c r="C46" s="0" t="s">
        <v>2556</v>
      </c>
      <c r="D46" s="0" t="s">
        <v>2569</v>
      </c>
      <c r="E46" s="0" t="s">
        <v>2570</v>
      </c>
      <c r="F46" s="0" t="s">
        <v>2483</v>
      </c>
      <c r="G46" s="0" t="s">
        <v>1661</v>
      </c>
    </row>
    <row customHeight="1" ht="11.25">
      <c r="A47" s="486" t="s">
        <v>16</v>
      </c>
      <c r="B47" s="0" t="s">
        <v>2555</v>
      </c>
      <c r="C47" s="0" t="s">
        <v>2556</v>
      </c>
      <c r="D47" s="0" t="s">
        <v>2571</v>
      </c>
      <c r="E47" s="0" t="s">
        <v>2572</v>
      </c>
      <c r="F47" s="0" t="s">
        <v>2483</v>
      </c>
      <c r="G47" s="0" t="s">
        <v>1667</v>
      </c>
    </row>
    <row customHeight="1" ht="11.25">
      <c r="A48" s="486" t="s">
        <v>16</v>
      </c>
      <c r="B48" s="0" t="s">
        <v>2555</v>
      </c>
      <c r="C48" s="0" t="s">
        <v>2556</v>
      </c>
      <c r="D48" s="0" t="s">
        <v>2573</v>
      </c>
      <c r="E48" s="0" t="s">
        <v>2574</v>
      </c>
      <c r="F48" s="0" t="s">
        <v>2483</v>
      </c>
      <c r="G48" s="0" t="s">
        <v>1672</v>
      </c>
    </row>
    <row customHeight="1" ht="11.25">
      <c r="A49" s="486" t="s">
        <v>16</v>
      </c>
      <c r="B49" s="0" t="s">
        <v>2555</v>
      </c>
      <c r="C49" s="0" t="s">
        <v>2556</v>
      </c>
      <c r="D49" s="0" t="s">
        <v>2575</v>
      </c>
      <c r="E49" s="0" t="s">
        <v>2576</v>
      </c>
      <c r="F49" s="0" t="s">
        <v>2483</v>
      </c>
      <c r="G49" s="0" t="s">
        <v>1675</v>
      </c>
    </row>
    <row customHeight="1" ht="11.25">
      <c r="A50" s="486" t="s">
        <v>16</v>
      </c>
      <c r="B50" s="0" t="s">
        <v>2555</v>
      </c>
      <c r="C50" s="0" t="s">
        <v>2556</v>
      </c>
      <c r="D50" s="0" t="s">
        <v>2577</v>
      </c>
      <c r="E50" s="0" t="s">
        <v>2578</v>
      </c>
      <c r="F50" s="0" t="s">
        <v>2483</v>
      </c>
      <c r="G50" s="0" t="s">
        <v>1679</v>
      </c>
    </row>
    <row customHeight="1" ht="11.25">
      <c r="A51" s="486" t="s">
        <v>16</v>
      </c>
      <c r="B51" s="0" t="s">
        <v>2555</v>
      </c>
      <c r="C51" s="0" t="s">
        <v>2556</v>
      </c>
      <c r="D51" s="0" t="s">
        <v>2579</v>
      </c>
      <c r="E51" s="0" t="s">
        <v>2580</v>
      </c>
      <c r="F51" s="0" t="s">
        <v>2483</v>
      </c>
      <c r="G51" s="0" t="s">
        <v>1683</v>
      </c>
    </row>
    <row customHeight="1" ht="11.25">
      <c r="A52" s="486" t="s">
        <v>16</v>
      </c>
      <c r="B52" s="0" t="s">
        <v>2555</v>
      </c>
      <c r="C52" s="0" t="s">
        <v>2556</v>
      </c>
      <c r="D52" s="0" t="s">
        <v>2581</v>
      </c>
      <c r="E52" s="0" t="s">
        <v>2582</v>
      </c>
      <c r="F52" s="0" t="s">
        <v>2483</v>
      </c>
      <c r="G52" s="0" t="s">
        <v>1687</v>
      </c>
    </row>
    <row customHeight="1" ht="11.25">
      <c r="A53" s="486" t="s">
        <v>16</v>
      </c>
      <c r="B53" s="0" t="s">
        <v>2555</v>
      </c>
      <c r="C53" s="0" t="s">
        <v>2556</v>
      </c>
      <c r="D53" s="0" t="s">
        <v>2583</v>
      </c>
      <c r="E53" s="0" t="s">
        <v>2584</v>
      </c>
      <c r="F53" s="0" t="s">
        <v>2483</v>
      </c>
      <c r="G53" s="0" t="s">
        <v>1689</v>
      </c>
    </row>
    <row customHeight="1" ht="11.25">
      <c r="A54" s="486" t="s">
        <v>16</v>
      </c>
      <c r="B54" s="0" t="s">
        <v>2585</v>
      </c>
      <c r="C54" s="0" t="s">
        <v>2586</v>
      </c>
      <c r="D54" s="0" t="s">
        <v>2587</v>
      </c>
      <c r="E54" s="0" t="s">
        <v>2588</v>
      </c>
      <c r="F54" s="0" t="s">
        <v>2483</v>
      </c>
      <c r="G54" s="0" t="s">
        <v>1692</v>
      </c>
    </row>
    <row customHeight="1" ht="11.25">
      <c r="A55" s="486" t="s">
        <v>16</v>
      </c>
      <c r="B55" s="0" t="s">
        <v>2585</v>
      </c>
      <c r="C55" s="0" t="s">
        <v>2586</v>
      </c>
      <c r="D55" s="0" t="s">
        <v>2589</v>
      </c>
      <c r="E55" s="0" t="s">
        <v>2590</v>
      </c>
      <c r="F55" s="0" t="s">
        <v>2483</v>
      </c>
      <c r="G55" s="0" t="s">
        <v>1696</v>
      </c>
    </row>
    <row customHeight="1" ht="11.25">
      <c r="A56" s="486" t="s">
        <v>16</v>
      </c>
      <c r="B56" s="0" t="s">
        <v>2585</v>
      </c>
      <c r="C56" s="0" t="s">
        <v>2586</v>
      </c>
      <c r="D56" s="0" t="s">
        <v>2591</v>
      </c>
      <c r="E56" s="0" t="s">
        <v>2592</v>
      </c>
      <c r="F56" s="0" t="s">
        <v>2483</v>
      </c>
      <c r="G56" s="0" t="s">
        <v>1699</v>
      </c>
    </row>
    <row customHeight="1" ht="11.25">
      <c r="A57" s="486" t="s">
        <v>16</v>
      </c>
      <c r="B57" s="0" t="s">
        <v>2585</v>
      </c>
      <c r="C57" s="0" t="s">
        <v>2586</v>
      </c>
      <c r="D57" s="0" t="s">
        <v>2593</v>
      </c>
      <c r="E57" s="0" t="s">
        <v>2594</v>
      </c>
      <c r="F57" s="0" t="s">
        <v>2483</v>
      </c>
      <c r="G57" s="0" t="s">
        <v>1702</v>
      </c>
    </row>
    <row customHeight="1" ht="11.25">
      <c r="A58" s="486" t="s">
        <v>16</v>
      </c>
      <c r="B58" s="0" t="s">
        <v>2585</v>
      </c>
      <c r="C58" s="0" t="s">
        <v>2586</v>
      </c>
      <c r="D58" s="0" t="s">
        <v>2585</v>
      </c>
      <c r="E58" s="0" t="s">
        <v>2586</v>
      </c>
      <c r="F58" s="0" t="s">
        <v>2480</v>
      </c>
      <c r="G58" s="0" t="s">
        <v>1705</v>
      </c>
    </row>
    <row customHeight="1" ht="11.25">
      <c r="A59" s="486" t="s">
        <v>16</v>
      </c>
      <c r="B59" s="0" t="s">
        <v>2585</v>
      </c>
      <c r="C59" s="0" t="s">
        <v>2586</v>
      </c>
      <c r="D59" s="0" t="s">
        <v>2595</v>
      </c>
      <c r="E59" s="0" t="s">
        <v>2596</v>
      </c>
      <c r="F59" s="0" t="s">
        <v>2483</v>
      </c>
      <c r="G59" s="0" t="s">
        <v>1709</v>
      </c>
    </row>
    <row customHeight="1" ht="11.25">
      <c r="A60" s="486" t="s">
        <v>16</v>
      </c>
      <c r="B60" s="0" t="s">
        <v>2585</v>
      </c>
      <c r="C60" s="0" t="s">
        <v>2586</v>
      </c>
      <c r="D60" s="0" t="s">
        <v>2597</v>
      </c>
      <c r="E60" s="0" t="s">
        <v>2598</v>
      </c>
      <c r="F60" s="0" t="s">
        <v>2483</v>
      </c>
      <c r="G60" s="0" t="s">
        <v>1712</v>
      </c>
    </row>
    <row customHeight="1" ht="11.25">
      <c r="A61" s="486" t="s">
        <v>16</v>
      </c>
      <c r="B61" s="0" t="s">
        <v>2585</v>
      </c>
      <c r="C61" s="0" t="s">
        <v>2586</v>
      </c>
      <c r="D61" s="0" t="s">
        <v>2599</v>
      </c>
      <c r="E61" s="0" t="s">
        <v>2600</v>
      </c>
      <c r="F61" s="0" t="s">
        <v>2483</v>
      </c>
      <c r="G61" s="0" t="s">
        <v>2601</v>
      </c>
    </row>
    <row customHeight="1" ht="11.25">
      <c r="A62" s="486" t="s">
        <v>16</v>
      </c>
      <c r="B62" s="0" t="s">
        <v>102</v>
      </c>
      <c r="C62" s="0" t="s">
        <v>2602</v>
      </c>
      <c r="D62" s="0" t="s">
        <v>2603</v>
      </c>
      <c r="E62" s="0" t="s">
        <v>2604</v>
      </c>
      <c r="F62" s="0" t="s">
        <v>2483</v>
      </c>
      <c r="G62" s="0" t="s">
        <v>2605</v>
      </c>
    </row>
    <row customHeight="1" ht="11.25">
      <c r="A63" s="486" t="s">
        <v>16</v>
      </c>
      <c r="B63" s="0" t="s">
        <v>102</v>
      </c>
      <c r="C63" s="0" t="s">
        <v>2602</v>
      </c>
      <c r="D63" s="0" t="s">
        <v>2606</v>
      </c>
      <c r="E63" s="0" t="s">
        <v>2607</v>
      </c>
      <c r="F63" s="0" t="s">
        <v>2483</v>
      </c>
      <c r="G63" s="0" t="s">
        <v>2608</v>
      </c>
    </row>
    <row customHeight="1" ht="11.25">
      <c r="A64" s="486" t="s">
        <v>16</v>
      </c>
      <c r="B64" s="0" t="s">
        <v>102</v>
      </c>
      <c r="C64" s="0" t="s">
        <v>2602</v>
      </c>
      <c r="D64" s="0" t="s">
        <v>103</v>
      </c>
      <c r="E64" s="0" t="s">
        <v>104</v>
      </c>
      <c r="F64" s="0" t="s">
        <v>2488</v>
      </c>
      <c r="G64" s="0" t="s">
        <v>101</v>
      </c>
    </row>
    <row customHeight="1" ht="11.25">
      <c r="A65" s="486" t="s">
        <v>16</v>
      </c>
      <c r="B65" s="0" t="s">
        <v>102</v>
      </c>
      <c r="C65" s="0" t="s">
        <v>2602</v>
      </c>
      <c r="D65" s="0" t="s">
        <v>2609</v>
      </c>
      <c r="E65" s="0" t="s">
        <v>2610</v>
      </c>
      <c r="F65" s="0" t="s">
        <v>2483</v>
      </c>
      <c r="G65" s="0" t="s">
        <v>2611</v>
      </c>
    </row>
    <row customHeight="1" ht="11.25">
      <c r="A66" s="486" t="s">
        <v>16</v>
      </c>
      <c r="B66" s="0" t="s">
        <v>102</v>
      </c>
      <c r="C66" s="0" t="s">
        <v>2602</v>
      </c>
      <c r="D66" s="0" t="s">
        <v>2612</v>
      </c>
      <c r="E66" s="0" t="s">
        <v>2613</v>
      </c>
      <c r="F66" s="0" t="s">
        <v>2483</v>
      </c>
      <c r="G66" s="0" t="s">
        <v>2614</v>
      </c>
    </row>
    <row customHeight="1" ht="11.25">
      <c r="A67" s="486" t="s">
        <v>16</v>
      </c>
      <c r="B67" s="0" t="s">
        <v>102</v>
      </c>
      <c r="C67" s="0" t="s">
        <v>2602</v>
      </c>
      <c r="D67" s="0" t="s">
        <v>2615</v>
      </c>
      <c r="E67" s="0" t="s">
        <v>2616</v>
      </c>
      <c r="F67" s="0" t="s">
        <v>2483</v>
      </c>
      <c r="G67" s="0" t="s">
        <v>2030</v>
      </c>
    </row>
    <row customHeight="1" ht="11.25">
      <c r="A68" s="486" t="s">
        <v>16</v>
      </c>
      <c r="B68" s="0" t="s">
        <v>102</v>
      </c>
      <c r="C68" s="0" t="s">
        <v>2602</v>
      </c>
      <c r="D68" s="0" t="s">
        <v>2617</v>
      </c>
      <c r="E68" s="0" t="s">
        <v>2618</v>
      </c>
      <c r="F68" s="0" t="s">
        <v>2483</v>
      </c>
      <c r="G68" s="0" t="s">
        <v>2619</v>
      </c>
    </row>
    <row customHeight="1" ht="11.25">
      <c r="A69" s="486" t="s">
        <v>16</v>
      </c>
      <c r="B69" s="0" t="s">
        <v>102</v>
      </c>
      <c r="C69" s="0" t="s">
        <v>2602</v>
      </c>
      <c r="D69" s="0" t="s">
        <v>2620</v>
      </c>
      <c r="E69" s="0" t="s">
        <v>2621</v>
      </c>
      <c r="F69" s="0" t="s">
        <v>2483</v>
      </c>
      <c r="G69" s="0" t="s">
        <v>2233</v>
      </c>
    </row>
    <row customHeight="1" ht="11.25">
      <c r="A70" s="486" t="s">
        <v>16</v>
      </c>
      <c r="B70" s="0" t="s">
        <v>102</v>
      </c>
      <c r="C70" s="0" t="s">
        <v>2602</v>
      </c>
      <c r="D70" s="0" t="s">
        <v>102</v>
      </c>
      <c r="E70" s="0" t="s">
        <v>2602</v>
      </c>
      <c r="F70" s="0" t="s">
        <v>2480</v>
      </c>
      <c r="G70" s="0" t="s">
        <v>2622</v>
      </c>
    </row>
    <row customHeight="1" ht="11.25">
      <c r="A71" s="486" t="s">
        <v>16</v>
      </c>
      <c r="B71" s="0" t="s">
        <v>102</v>
      </c>
      <c r="C71" s="0" t="s">
        <v>2602</v>
      </c>
      <c r="D71" s="0" t="s">
        <v>108</v>
      </c>
      <c r="E71" s="0" t="s">
        <v>109</v>
      </c>
      <c r="F71" s="0" t="s">
        <v>2483</v>
      </c>
      <c r="G71" s="0" t="s">
        <v>107</v>
      </c>
    </row>
    <row customHeight="1" ht="11.25">
      <c r="A72" s="486" t="s">
        <v>16</v>
      </c>
      <c r="B72" s="0" t="s">
        <v>102</v>
      </c>
      <c r="C72" s="0" t="s">
        <v>2602</v>
      </c>
      <c r="D72" s="0" t="s">
        <v>2623</v>
      </c>
      <c r="E72" s="0" t="s">
        <v>2624</v>
      </c>
      <c r="F72" s="0" t="s">
        <v>2483</v>
      </c>
      <c r="G72" s="0" t="s">
        <v>2625</v>
      </c>
    </row>
    <row customHeight="1" ht="11.25">
      <c r="A73" s="486" t="s">
        <v>16</v>
      </c>
      <c r="B73" s="0" t="s">
        <v>102</v>
      </c>
      <c r="C73" s="0" t="s">
        <v>2602</v>
      </c>
      <c r="D73" s="0" t="s">
        <v>2626</v>
      </c>
      <c r="E73" s="0" t="s">
        <v>2627</v>
      </c>
      <c r="F73" s="0" t="s">
        <v>2483</v>
      </c>
      <c r="G73" s="0" t="s">
        <v>2628</v>
      </c>
    </row>
    <row customHeight="1" ht="11.25">
      <c r="A74" s="486" t="s">
        <v>16</v>
      </c>
      <c r="B74" s="0" t="s">
        <v>102</v>
      </c>
      <c r="C74" s="0" t="s">
        <v>2602</v>
      </c>
      <c r="D74" s="0" t="s">
        <v>2629</v>
      </c>
      <c r="E74" s="0" t="s">
        <v>2630</v>
      </c>
      <c r="F74" s="0" t="s">
        <v>2483</v>
      </c>
      <c r="G74" s="0" t="s">
        <v>2631</v>
      </c>
    </row>
    <row customHeight="1" ht="11.25">
      <c r="A75" s="486" t="s">
        <v>16</v>
      </c>
      <c r="B75" s="0" t="s">
        <v>102</v>
      </c>
      <c r="C75" s="0" t="s">
        <v>2602</v>
      </c>
      <c r="D75" s="0" t="s">
        <v>2632</v>
      </c>
      <c r="E75" s="0" t="s">
        <v>2633</v>
      </c>
      <c r="F75" s="0" t="s">
        <v>2483</v>
      </c>
      <c r="G75" s="0" t="s">
        <v>2634</v>
      </c>
    </row>
    <row customHeight="1" ht="11.25">
      <c r="A76" s="486" t="s">
        <v>16</v>
      </c>
      <c r="B76" s="0" t="s">
        <v>102</v>
      </c>
      <c r="C76" s="0" t="s">
        <v>2602</v>
      </c>
      <c r="D76" s="0" t="s">
        <v>2635</v>
      </c>
      <c r="E76" s="0" t="s">
        <v>2636</v>
      </c>
      <c r="F76" s="0" t="s">
        <v>2483</v>
      </c>
      <c r="G76" s="0" t="s">
        <v>2637</v>
      </c>
    </row>
    <row customHeight="1" ht="11.25">
      <c r="A77" s="486" t="s">
        <v>16</v>
      </c>
      <c r="B77" s="0" t="s">
        <v>102</v>
      </c>
      <c r="C77" s="0" t="s">
        <v>2602</v>
      </c>
      <c r="D77" s="0" t="s">
        <v>2638</v>
      </c>
      <c r="E77" s="0" t="s">
        <v>2639</v>
      </c>
      <c r="F77" s="0" t="s">
        <v>2483</v>
      </c>
      <c r="G77" s="0" t="s">
        <v>2640</v>
      </c>
    </row>
    <row customHeight="1" ht="11.25">
      <c r="A78" s="486" t="s">
        <v>16</v>
      </c>
      <c r="B78" s="0" t="s">
        <v>102</v>
      </c>
      <c r="C78" s="0" t="s">
        <v>2602</v>
      </c>
      <c r="D78" s="0" t="s">
        <v>2641</v>
      </c>
      <c r="E78" s="0" t="s">
        <v>2642</v>
      </c>
      <c r="F78" s="0" t="s">
        <v>2483</v>
      </c>
      <c r="G78" s="0" t="s">
        <v>2643</v>
      </c>
    </row>
    <row customHeight="1" ht="11.25">
      <c r="A79" s="486" t="s">
        <v>16</v>
      </c>
      <c r="B79" s="0" t="s">
        <v>102</v>
      </c>
      <c r="C79" s="0" t="s">
        <v>2602</v>
      </c>
      <c r="D79" s="0" t="s">
        <v>2644</v>
      </c>
      <c r="E79" s="0" t="s">
        <v>2645</v>
      </c>
      <c r="F79" s="0" t="s">
        <v>2483</v>
      </c>
      <c r="G79" s="0" t="s">
        <v>2646</v>
      </c>
    </row>
    <row customHeight="1" ht="11.25">
      <c r="A80" s="486" t="s">
        <v>16</v>
      </c>
      <c r="B80" s="0" t="s">
        <v>102</v>
      </c>
      <c r="C80" s="0" t="s">
        <v>2602</v>
      </c>
      <c r="D80" s="0" t="s">
        <v>2647</v>
      </c>
      <c r="E80" s="0" t="s">
        <v>2648</v>
      </c>
      <c r="F80" s="0" t="s">
        <v>2483</v>
      </c>
      <c r="G80" s="0" t="s">
        <v>2649</v>
      </c>
    </row>
    <row customHeight="1" ht="11.25">
      <c r="A81" s="486" t="s">
        <v>16</v>
      </c>
      <c r="B81" s="0" t="s">
        <v>2650</v>
      </c>
      <c r="C81" s="0" t="s">
        <v>2651</v>
      </c>
      <c r="D81" s="0" t="s">
        <v>2652</v>
      </c>
      <c r="E81" s="0" t="s">
        <v>2653</v>
      </c>
      <c r="F81" s="0" t="s">
        <v>2483</v>
      </c>
      <c r="G81" s="0" t="s">
        <v>2654</v>
      </c>
    </row>
    <row customHeight="1" ht="11.25">
      <c r="A82" s="486" t="s">
        <v>16</v>
      </c>
      <c r="B82" s="0" t="s">
        <v>2650</v>
      </c>
      <c r="C82" s="0" t="s">
        <v>2651</v>
      </c>
      <c r="D82" s="0" t="s">
        <v>2655</v>
      </c>
      <c r="E82" s="0" t="s">
        <v>2656</v>
      </c>
      <c r="F82" s="0" t="s">
        <v>2483</v>
      </c>
      <c r="G82" s="0" t="s">
        <v>2657</v>
      </c>
    </row>
    <row customHeight="1" ht="11.25">
      <c r="A83" s="486" t="s">
        <v>16</v>
      </c>
      <c r="B83" s="0" t="s">
        <v>2650</v>
      </c>
      <c r="C83" s="0" t="s">
        <v>2651</v>
      </c>
      <c r="D83" s="0" t="s">
        <v>2658</v>
      </c>
      <c r="E83" s="0" t="s">
        <v>2659</v>
      </c>
      <c r="F83" s="0" t="s">
        <v>2488</v>
      </c>
      <c r="G83" s="0" t="s">
        <v>2660</v>
      </c>
    </row>
    <row customHeight="1" ht="11.25">
      <c r="A84" s="486" t="s">
        <v>16</v>
      </c>
      <c r="B84" s="0" t="s">
        <v>2650</v>
      </c>
      <c r="C84" s="0" t="s">
        <v>2651</v>
      </c>
      <c r="D84" s="0" t="s">
        <v>2661</v>
      </c>
      <c r="E84" s="0" t="s">
        <v>2662</v>
      </c>
      <c r="F84" s="0" t="s">
        <v>2483</v>
      </c>
      <c r="G84" s="0" t="s">
        <v>2663</v>
      </c>
    </row>
    <row customHeight="1" ht="11.25">
      <c r="A85" s="486" t="s">
        <v>16</v>
      </c>
      <c r="B85" s="0" t="s">
        <v>2650</v>
      </c>
      <c r="C85" s="0" t="s">
        <v>2651</v>
      </c>
      <c r="D85" s="0" t="s">
        <v>2664</v>
      </c>
      <c r="E85" s="0" t="s">
        <v>2665</v>
      </c>
      <c r="F85" s="0" t="s">
        <v>2483</v>
      </c>
      <c r="G85" s="0" t="s">
        <v>2666</v>
      </c>
    </row>
    <row customHeight="1" ht="11.25">
      <c r="A86" s="486" t="s">
        <v>16</v>
      </c>
      <c r="B86" s="0" t="s">
        <v>2650</v>
      </c>
      <c r="C86" s="0" t="s">
        <v>2651</v>
      </c>
      <c r="D86" s="0" t="s">
        <v>2667</v>
      </c>
      <c r="E86" s="0" t="s">
        <v>2668</v>
      </c>
      <c r="F86" s="0" t="s">
        <v>2483</v>
      </c>
      <c r="G86" s="0" t="s">
        <v>2669</v>
      </c>
    </row>
    <row customHeight="1" ht="11.25">
      <c r="A87" s="486" t="s">
        <v>16</v>
      </c>
      <c r="B87" s="0" t="s">
        <v>2650</v>
      </c>
      <c r="C87" s="0" t="s">
        <v>2651</v>
      </c>
      <c r="D87" s="0" t="s">
        <v>2670</v>
      </c>
      <c r="E87" s="0" t="s">
        <v>2671</v>
      </c>
      <c r="F87" s="0" t="s">
        <v>2483</v>
      </c>
      <c r="G87" s="0" t="s">
        <v>2672</v>
      </c>
    </row>
    <row customHeight="1" ht="11.25">
      <c r="A88" s="486" t="s">
        <v>16</v>
      </c>
      <c r="B88" s="0" t="s">
        <v>2650</v>
      </c>
      <c r="C88" s="0" t="s">
        <v>2651</v>
      </c>
      <c r="D88" s="0" t="s">
        <v>2650</v>
      </c>
      <c r="E88" s="0" t="s">
        <v>2651</v>
      </c>
      <c r="F88" s="0" t="s">
        <v>2480</v>
      </c>
      <c r="G88" s="0" t="s">
        <v>2673</v>
      </c>
    </row>
    <row customHeight="1" ht="11.25">
      <c r="A89" s="486" t="s">
        <v>16</v>
      </c>
      <c r="B89" s="0" t="s">
        <v>2650</v>
      </c>
      <c r="C89" s="0" t="s">
        <v>2651</v>
      </c>
      <c r="D89" s="0" t="s">
        <v>2674</v>
      </c>
      <c r="E89" s="0" t="s">
        <v>2675</v>
      </c>
      <c r="F89" s="0" t="s">
        <v>2483</v>
      </c>
      <c r="G89" s="0" t="s">
        <v>2676</v>
      </c>
    </row>
    <row customHeight="1" ht="11.25">
      <c r="A90" s="486" t="s">
        <v>16</v>
      </c>
      <c r="B90" s="0" t="s">
        <v>2650</v>
      </c>
      <c r="C90" s="0" t="s">
        <v>2651</v>
      </c>
      <c r="D90" s="0" t="s">
        <v>2677</v>
      </c>
      <c r="E90" s="0" t="s">
        <v>2678</v>
      </c>
      <c r="F90" s="0" t="s">
        <v>2483</v>
      </c>
      <c r="G90" s="0" t="s">
        <v>2679</v>
      </c>
    </row>
    <row customHeight="1" ht="11.25">
      <c r="A91" s="486" t="s">
        <v>16</v>
      </c>
      <c r="B91" s="0" t="s">
        <v>2650</v>
      </c>
      <c r="C91" s="0" t="s">
        <v>2651</v>
      </c>
      <c r="D91" s="0" t="s">
        <v>2680</v>
      </c>
      <c r="E91" s="0" t="s">
        <v>2681</v>
      </c>
      <c r="F91" s="0" t="s">
        <v>2483</v>
      </c>
      <c r="G91" s="0" t="s">
        <v>2682</v>
      </c>
    </row>
    <row customHeight="1" ht="11.25">
      <c r="A92" s="486" t="s">
        <v>16</v>
      </c>
      <c r="B92" s="0" t="s">
        <v>2650</v>
      </c>
      <c r="C92" s="0" t="s">
        <v>2651</v>
      </c>
      <c r="D92" s="0" t="s">
        <v>2683</v>
      </c>
      <c r="E92" s="0" t="s">
        <v>2684</v>
      </c>
      <c r="F92" s="0" t="s">
        <v>2483</v>
      </c>
      <c r="G92" s="0" t="s">
        <v>2685</v>
      </c>
    </row>
    <row customHeight="1" ht="11.25">
      <c r="A93" s="486" t="s">
        <v>16</v>
      </c>
      <c r="B93" s="0" t="s">
        <v>2686</v>
      </c>
      <c r="C93" s="0" t="s">
        <v>2687</v>
      </c>
      <c r="D93" s="0" t="s">
        <v>2688</v>
      </c>
      <c r="E93" s="0" t="s">
        <v>2689</v>
      </c>
      <c r="F93" s="0" t="s">
        <v>2483</v>
      </c>
      <c r="G93" s="0" t="s">
        <v>2690</v>
      </c>
    </row>
    <row customHeight="1" ht="11.25">
      <c r="A94" s="486" t="s">
        <v>16</v>
      </c>
      <c r="B94" s="0" t="s">
        <v>2686</v>
      </c>
      <c r="C94" s="0" t="s">
        <v>2687</v>
      </c>
      <c r="D94" s="0" t="s">
        <v>2691</v>
      </c>
      <c r="E94" s="0" t="s">
        <v>2692</v>
      </c>
      <c r="F94" s="0" t="s">
        <v>2483</v>
      </c>
      <c r="G94" s="0" t="s">
        <v>2693</v>
      </c>
    </row>
    <row customHeight="1" ht="11.25">
      <c r="A95" s="486" t="s">
        <v>16</v>
      </c>
      <c r="B95" s="0" t="s">
        <v>2686</v>
      </c>
      <c r="C95" s="0" t="s">
        <v>2687</v>
      </c>
      <c r="D95" s="0" t="s">
        <v>2694</v>
      </c>
      <c r="E95" s="0" t="s">
        <v>2695</v>
      </c>
      <c r="F95" s="0" t="s">
        <v>2483</v>
      </c>
      <c r="G95" s="0" t="s">
        <v>2696</v>
      </c>
    </row>
    <row customHeight="1" ht="11.25">
      <c r="A96" s="486" t="s">
        <v>16</v>
      </c>
      <c r="B96" s="0" t="s">
        <v>2686</v>
      </c>
      <c r="C96" s="0" t="s">
        <v>2687</v>
      </c>
      <c r="D96" s="0" t="s">
        <v>2697</v>
      </c>
      <c r="E96" s="0" t="s">
        <v>2698</v>
      </c>
      <c r="F96" s="0" t="s">
        <v>2483</v>
      </c>
      <c r="G96" s="0" t="s">
        <v>2699</v>
      </c>
    </row>
    <row customHeight="1" ht="11.25">
      <c r="A97" s="486" t="s">
        <v>16</v>
      </c>
      <c r="B97" s="0" t="s">
        <v>2686</v>
      </c>
      <c r="C97" s="0" t="s">
        <v>2687</v>
      </c>
      <c r="D97" s="0" t="s">
        <v>2700</v>
      </c>
      <c r="E97" s="0" t="s">
        <v>2701</v>
      </c>
      <c r="F97" s="0" t="s">
        <v>2483</v>
      </c>
      <c r="G97" s="0" t="s">
        <v>2702</v>
      </c>
    </row>
    <row customHeight="1" ht="11.25">
      <c r="A98" s="486" t="s">
        <v>16</v>
      </c>
      <c r="B98" s="0" t="s">
        <v>2686</v>
      </c>
      <c r="C98" s="0" t="s">
        <v>2687</v>
      </c>
      <c r="D98" s="0" t="s">
        <v>2703</v>
      </c>
      <c r="E98" s="0" t="s">
        <v>2704</v>
      </c>
      <c r="F98" s="0" t="s">
        <v>2483</v>
      </c>
      <c r="G98" s="0" t="s">
        <v>2705</v>
      </c>
    </row>
    <row customHeight="1" ht="11.25">
      <c r="A99" s="486" t="s">
        <v>16</v>
      </c>
      <c r="B99" s="0" t="s">
        <v>2686</v>
      </c>
      <c r="C99" s="0" t="s">
        <v>2687</v>
      </c>
      <c r="D99" s="0" t="s">
        <v>2706</v>
      </c>
      <c r="E99" s="0" t="s">
        <v>2707</v>
      </c>
      <c r="F99" s="0" t="s">
        <v>2483</v>
      </c>
      <c r="G99" s="0" t="s">
        <v>2708</v>
      </c>
    </row>
    <row customHeight="1" ht="11.25">
      <c r="A100" s="486" t="s">
        <v>16</v>
      </c>
      <c r="B100" s="0" t="s">
        <v>2686</v>
      </c>
      <c r="C100" s="0" t="s">
        <v>2687</v>
      </c>
      <c r="D100" s="0" t="s">
        <v>2709</v>
      </c>
      <c r="E100" s="0" t="s">
        <v>2710</v>
      </c>
      <c r="F100" s="0" t="s">
        <v>2483</v>
      </c>
      <c r="G100" s="0" t="s">
        <v>2711</v>
      </c>
    </row>
    <row customHeight="1" ht="11.25">
      <c r="A101" s="486" t="s">
        <v>16</v>
      </c>
      <c r="B101" s="0" t="s">
        <v>2686</v>
      </c>
      <c r="C101" s="0" t="s">
        <v>2687</v>
      </c>
      <c r="D101" s="0" t="s">
        <v>2712</v>
      </c>
      <c r="E101" s="0" t="s">
        <v>2713</v>
      </c>
      <c r="F101" s="0" t="s">
        <v>2483</v>
      </c>
      <c r="G101" s="0" t="s">
        <v>2714</v>
      </c>
    </row>
    <row customHeight="1" ht="11.25">
      <c r="A102" s="486" t="s">
        <v>16</v>
      </c>
      <c r="B102" s="0" t="s">
        <v>2686</v>
      </c>
      <c r="C102" s="0" t="s">
        <v>2687</v>
      </c>
      <c r="D102" s="0" t="s">
        <v>2715</v>
      </c>
      <c r="E102" s="0" t="s">
        <v>2716</v>
      </c>
      <c r="F102" s="0" t="s">
        <v>2483</v>
      </c>
      <c r="G102" s="0" t="s">
        <v>2717</v>
      </c>
    </row>
    <row customHeight="1" ht="11.25">
      <c r="A103" s="486" t="s">
        <v>16</v>
      </c>
      <c r="B103" s="0" t="s">
        <v>2686</v>
      </c>
      <c r="C103" s="0" t="s">
        <v>2687</v>
      </c>
      <c r="D103" s="0" t="s">
        <v>2718</v>
      </c>
      <c r="E103" s="0" t="s">
        <v>2719</v>
      </c>
      <c r="F103" s="0" t="s">
        <v>2483</v>
      </c>
      <c r="G103" s="0" t="s">
        <v>2720</v>
      </c>
    </row>
    <row customHeight="1" ht="11.25">
      <c r="A104" s="486" t="s">
        <v>16</v>
      </c>
      <c r="B104" s="0" t="s">
        <v>2686</v>
      </c>
      <c r="C104" s="0" t="s">
        <v>2687</v>
      </c>
      <c r="D104" s="0" t="s">
        <v>2721</v>
      </c>
      <c r="E104" s="0" t="s">
        <v>2722</v>
      </c>
      <c r="F104" s="0" t="s">
        <v>2483</v>
      </c>
      <c r="G104" s="0" t="s">
        <v>2723</v>
      </c>
    </row>
    <row customHeight="1" ht="11.25">
      <c r="A105" s="486" t="s">
        <v>16</v>
      </c>
      <c r="B105" s="0" t="s">
        <v>2686</v>
      </c>
      <c r="C105" s="0" t="s">
        <v>2687</v>
      </c>
      <c r="D105" s="0" t="s">
        <v>2724</v>
      </c>
      <c r="E105" s="0" t="s">
        <v>2725</v>
      </c>
      <c r="F105" s="0" t="s">
        <v>2483</v>
      </c>
      <c r="G105" s="0" t="s">
        <v>2726</v>
      </c>
    </row>
    <row customHeight="1" ht="11.25">
      <c r="A106" s="486" t="s">
        <v>16</v>
      </c>
      <c r="B106" s="0" t="s">
        <v>2686</v>
      </c>
      <c r="C106" s="0" t="s">
        <v>2687</v>
      </c>
      <c r="D106" s="0" t="s">
        <v>2727</v>
      </c>
      <c r="E106" s="0" t="s">
        <v>2728</v>
      </c>
      <c r="F106" s="0" t="s">
        <v>2483</v>
      </c>
      <c r="G106" s="0" t="s">
        <v>2729</v>
      </c>
    </row>
    <row customHeight="1" ht="11.25">
      <c r="A107" s="486" t="s">
        <v>16</v>
      </c>
      <c r="B107" s="0" t="s">
        <v>2686</v>
      </c>
      <c r="C107" s="0" t="s">
        <v>2687</v>
      </c>
      <c r="D107" s="0" t="s">
        <v>2730</v>
      </c>
      <c r="E107" s="0" t="s">
        <v>2731</v>
      </c>
      <c r="F107" s="0" t="s">
        <v>2483</v>
      </c>
      <c r="G107" s="0" t="s">
        <v>2732</v>
      </c>
    </row>
    <row customHeight="1" ht="11.25">
      <c r="A108" s="486" t="s">
        <v>16</v>
      </c>
      <c r="B108" s="0" t="s">
        <v>2686</v>
      </c>
      <c r="C108" s="0" t="s">
        <v>2687</v>
      </c>
      <c r="D108" s="0" t="s">
        <v>2733</v>
      </c>
      <c r="E108" s="0" t="s">
        <v>2734</v>
      </c>
      <c r="F108" s="0" t="s">
        <v>2483</v>
      </c>
      <c r="G108" s="0" t="s">
        <v>2735</v>
      </c>
    </row>
    <row customHeight="1" ht="11.25">
      <c r="A109" s="486" t="s">
        <v>16</v>
      </c>
      <c r="B109" s="0" t="s">
        <v>2686</v>
      </c>
      <c r="C109" s="0" t="s">
        <v>2687</v>
      </c>
      <c r="D109" s="0" t="s">
        <v>2686</v>
      </c>
      <c r="E109" s="0" t="s">
        <v>2687</v>
      </c>
      <c r="F109" s="0" t="s">
        <v>2480</v>
      </c>
      <c r="G109" s="0" t="s">
        <v>2736</v>
      </c>
    </row>
    <row customHeight="1" ht="11.25">
      <c r="A110" s="486" t="s">
        <v>16</v>
      </c>
      <c r="B110" s="0" t="s">
        <v>2686</v>
      </c>
      <c r="C110" s="0" t="s">
        <v>2687</v>
      </c>
      <c r="D110" s="0" t="s">
        <v>2737</v>
      </c>
      <c r="E110" s="0" t="s">
        <v>2738</v>
      </c>
      <c r="F110" s="0" t="s">
        <v>2483</v>
      </c>
      <c r="G110" s="0" t="s">
        <v>2739</v>
      </c>
    </row>
    <row customHeight="1" ht="11.25">
      <c r="A111" s="486" t="s">
        <v>16</v>
      </c>
      <c r="B111" s="0" t="s">
        <v>2686</v>
      </c>
      <c r="C111" s="0" t="s">
        <v>2687</v>
      </c>
      <c r="D111" s="0" t="s">
        <v>2740</v>
      </c>
      <c r="E111" s="0" t="s">
        <v>2741</v>
      </c>
      <c r="F111" s="0" t="s">
        <v>2483</v>
      </c>
      <c r="G111" s="0" t="s">
        <v>2742</v>
      </c>
    </row>
    <row customHeight="1" ht="11.25">
      <c r="A112" s="486" t="s">
        <v>16</v>
      </c>
      <c r="B112" s="0" t="s">
        <v>2686</v>
      </c>
      <c r="C112" s="0" t="s">
        <v>2687</v>
      </c>
      <c r="D112" s="0" t="s">
        <v>2743</v>
      </c>
      <c r="E112" s="0" t="s">
        <v>2744</v>
      </c>
      <c r="F112" s="0" t="s">
        <v>2483</v>
      </c>
      <c r="G112" s="0" t="s">
        <v>2745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89B9B-105D-B673-9CEA-9396F29457B7}"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8675" width="13.8515625" customWidth="1"/>
    <col min="2" max="2" style="8675" width="10.421875" customWidth="1"/>
    <col min="3" max="3" style="8675" width="7.57421875" customWidth="1"/>
    <col min="4" max="4" style="8675" width="13.8515625" customWidth="1"/>
    <col min="5" max="5" style="8675" width="11.57421875" customWidth="1"/>
    <col min="6" max="6" style="8675" width="16.28125" customWidth="1"/>
    <col min="7" max="7" style="8675" width="16.00390625" customWidth="1"/>
    <col min="8" max="9" style="8675" width="16.140625" customWidth="1"/>
  </cols>
  <sheetData>
    <row customHeight="1" ht="11.25">
      <c r="A1" s="948" t="s">
        <v>2746</v>
      </c>
      <c r="B1" s="948" t="s">
        <v>2747</v>
      </c>
      <c r="C1" s="1272" t="s">
        <v>2748</v>
      </c>
      <c r="D1" s="948" t="s">
        <v>2749</v>
      </c>
      <c r="E1" s="948" t="s">
        <v>2750</v>
      </c>
      <c r="F1" s="1272" t="s">
        <v>2751</v>
      </c>
      <c r="G1" s="1272" t="s">
        <v>2752</v>
      </c>
      <c r="H1" s="1272" t="s">
        <v>2753</v>
      </c>
      <c r="I1" s="1272" t="s">
        <v>2754</v>
      </c>
    </row>
    <row customHeight="1" ht="11.25">
      <c r="A2" s="5665" t="s">
        <v>117</v>
      </c>
      <c r="B2" s="5665" t="s">
        <v>2755</v>
      </c>
      <c r="C2" s="5665" t="s">
        <v>28</v>
      </c>
      <c r="D2" s="5665" t="s">
        <v>2756</v>
      </c>
      <c r="E2" s="5665" t="s">
        <v>2757</v>
      </c>
      <c r="F2" s="5665" t="s">
        <v>28</v>
      </c>
      <c r="G2" s="5665" t="s">
        <v>28</v>
      </c>
      <c r="H2" s="5665" t="s">
        <v>28</v>
      </c>
      <c r="I2" s="5665" t="s">
        <v>28</v>
      </c>
    </row>
    <row customHeight="1" ht="11.25">
      <c r="A3" s="5665" t="s">
        <v>105</v>
      </c>
      <c r="B3" s="5665" t="s">
        <v>2758</v>
      </c>
      <c r="C3" s="5665" t="s">
        <v>28</v>
      </c>
      <c r="D3" s="5665" t="s">
        <v>2759</v>
      </c>
      <c r="E3" s="5665" t="s">
        <v>2760</v>
      </c>
      <c r="F3" s="5665" t="s">
        <v>28</v>
      </c>
      <c r="G3" s="5665" t="s">
        <v>28</v>
      </c>
      <c r="H3" s="5665" t="s">
        <v>28</v>
      </c>
      <c r="I3" s="5665" t="s">
        <v>28</v>
      </c>
    </row>
    <row customHeight="1" ht="11.25">
      <c r="A4" s="5665" t="s">
        <v>92</v>
      </c>
      <c r="B4" s="5665" t="s">
        <v>2761</v>
      </c>
      <c r="C4" s="5665" t="s">
        <v>28</v>
      </c>
      <c r="D4" s="5665" t="s">
        <v>2759</v>
      </c>
      <c r="E4" s="5665" t="s">
        <v>2760</v>
      </c>
      <c r="F4" s="5665" t="s">
        <v>28</v>
      </c>
      <c r="G4" s="5665" t="s">
        <v>28</v>
      </c>
      <c r="H4" s="5665" t="s">
        <v>28</v>
      </c>
      <c r="I4" s="5665" t="s">
        <v>28</v>
      </c>
    </row>
    <row customHeight="1" ht="11.25">
      <c r="A5" s="5665" t="s">
        <v>93</v>
      </c>
      <c r="B5" s="5665" t="s">
        <v>2762</v>
      </c>
      <c r="C5" s="5665" t="s">
        <v>28</v>
      </c>
      <c r="D5" s="5665" t="s">
        <v>2763</v>
      </c>
      <c r="E5" s="5665" t="s">
        <v>2760</v>
      </c>
      <c r="F5" s="5665" t="s">
        <v>28</v>
      </c>
      <c r="G5" s="5665" t="s">
        <v>28</v>
      </c>
      <c r="H5" s="5665" t="s">
        <v>28</v>
      </c>
      <c r="I5" s="5665" t="s">
        <v>28</v>
      </c>
    </row>
    <row customHeight="1" ht="11.25">
      <c r="A6" s="5665" t="s">
        <v>118</v>
      </c>
      <c r="B6" s="5665" t="s">
        <v>2764</v>
      </c>
      <c r="C6" s="5665" t="s">
        <v>28</v>
      </c>
      <c r="D6" s="5665" t="s">
        <v>2763</v>
      </c>
      <c r="E6" s="5665" t="s">
        <v>2760</v>
      </c>
      <c r="F6" s="5665" t="s">
        <v>28</v>
      </c>
      <c r="G6" s="5665" t="s">
        <v>28</v>
      </c>
      <c r="H6" s="5665" t="s">
        <v>28</v>
      </c>
      <c r="I6" s="566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B4319-1DD9-D1BE-7BFA-21F40F08920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B05D1-0D15-927D-192E-54A3A99A764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678" width="9.140625"/>
  </cols>
  <sheetData>
    <row customHeight="1" ht="11.25">
      <c r="A1" s="296" t="s">
        <v>137</v>
      </c>
      <c r="B1" s="296" t="s">
        <v>2765</v>
      </c>
    </row>
    <row customHeight="1" ht="11.25">
      <c r="A2" s="5667" t="s">
        <v>100</v>
      </c>
      <c r="B2" s="5667" t="s">
        <v>2766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8D12C-0E51-5D38-65D9-48AEFE45A2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675" width="9.140625"/>
    <col min="2" max="2" style="8675" width="65.28125" customWidth="1"/>
  </cols>
  <sheetData>
    <row customHeight="1" ht="11.25">
      <c r="A1" s="948" t="s">
        <v>2767</v>
      </c>
      <c r="B1" s="948" t="s">
        <v>2768</v>
      </c>
    </row>
    <row customHeight="1" ht="11.25">
      <c r="A2" s="948">
        <v>4213775</v>
      </c>
      <c r="B2" s="948" t="s">
        <v>1230</v>
      </c>
    </row>
    <row customHeight="1" ht="11.25">
      <c r="A3" s="948">
        <v>4213784</v>
      </c>
      <c r="B3" s="948" t="s">
        <v>1264</v>
      </c>
    </row>
    <row customHeight="1" ht="11.25">
      <c r="A4" s="948">
        <v>4213781</v>
      </c>
      <c r="B4" s="948" t="s">
        <v>1257</v>
      </c>
    </row>
    <row customHeight="1" ht="11.25">
      <c r="A5" s="948">
        <v>4213776</v>
      </c>
      <c r="B5" s="948" t="s">
        <v>173</v>
      </c>
    </row>
    <row customHeight="1" ht="11.25">
      <c r="A6" s="948">
        <v>4213777</v>
      </c>
      <c r="B6" s="948" t="s">
        <v>179</v>
      </c>
    </row>
    <row customHeight="1" ht="11.25">
      <c r="A7" s="948">
        <v>4213778</v>
      </c>
      <c r="B7" s="948" t="s">
        <v>185</v>
      </c>
    </row>
    <row customHeight="1" ht="11.25">
      <c r="A8" s="948">
        <v>4213780</v>
      </c>
      <c r="B8" s="948" t="s">
        <v>191</v>
      </c>
    </row>
    <row customHeight="1" ht="11.25">
      <c r="A9" s="948">
        <v>4213779</v>
      </c>
      <c r="B9" s="948" t="s">
        <v>1397</v>
      </c>
    </row>
    <row customHeight="1" ht="11.25">
      <c r="A10" s="948">
        <v>4213783</v>
      </c>
      <c r="B10" s="948" t="s">
        <v>1412</v>
      </c>
    </row>
    <row customHeight="1" ht="11.25">
      <c r="A11" s="948">
        <v>4213782</v>
      </c>
      <c r="B11" s="948"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0B982-2DF4-C258-BD7B-8EB81973B03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675" width="9.140625"/>
    <col min="2" max="2" style="8675" width="65.28125" customWidth="1"/>
  </cols>
  <sheetData>
    <row customHeight="1" ht="11.25">
      <c r="A1" s="948" t="s">
        <v>2767</v>
      </c>
      <c r="B1" s="948" t="s">
        <v>2769</v>
      </c>
    </row>
    <row customHeight="1" ht="11.25">
      <c r="A2" s="948" t="s">
        <v>2770</v>
      </c>
      <c r="B2" s="948" t="s">
        <v>1511</v>
      </c>
    </row>
    <row customHeight="1" ht="11.25">
      <c r="A3" s="948" t="s">
        <v>2771</v>
      </c>
      <c r="B3" s="948" t="s">
        <v>1521</v>
      </c>
    </row>
    <row customHeight="1" ht="11.25">
      <c r="A4" s="948" t="s">
        <v>2772</v>
      </c>
      <c r="B4" s="948" t="s">
        <v>1530</v>
      </c>
    </row>
    <row customHeight="1" ht="11.25">
      <c r="A5" s="948" t="s">
        <v>2773</v>
      </c>
      <c r="B5" s="948" t="s">
        <v>1539</v>
      </c>
    </row>
    <row customHeight="1" ht="11.25">
      <c r="A6" s="948" t="s">
        <v>2774</v>
      </c>
      <c r="B6" s="948" t="s">
        <v>1545</v>
      </c>
    </row>
    <row customHeight="1" ht="11.25">
      <c r="A7" s="948" t="s">
        <v>2775</v>
      </c>
      <c r="B7" s="948" t="s">
        <v>1553</v>
      </c>
    </row>
    <row customHeight="1" ht="11.25">
      <c r="A8" s="948" t="s">
        <v>2776</v>
      </c>
      <c r="B8" s="948"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BF6A1-E50D-97A2-3902-F7C64EA64AC9}" mc:Ignorable="x14ac xr xr2 xr3">
  <sheetPr>
    <tabColor rgb="FFFFCC99"/>
  </sheetPr>
  <dimension ref="A1:G111"/>
  <sheetViews>
    <sheetView topLeftCell="A1" showGridLines="0" workbookViewId="0">
      <selection activeCell="A1" sqref="A1"/>
    </sheetView>
  </sheetViews>
  <sheetFormatPr customHeight="1" defaultRowHeight="11.25"/>
  <sheetData>
    <row customHeight="1" ht="11.25">
      <c r="A1" s="486" t="s">
        <v>2471</v>
      </c>
      <c r="B1" s="486" t="s">
        <v>2472</v>
      </c>
      <c r="C1" s="486" t="s">
        <v>2473</v>
      </c>
      <c r="D1" s="486" t="s">
        <v>2474</v>
      </c>
      <c r="E1" s="0" t="s">
        <v>2475</v>
      </c>
      <c r="F1" s="0" t="s">
        <v>2476</v>
      </c>
      <c r="G1" s="0" t="s">
        <v>2477</v>
      </c>
    </row>
    <row customHeight="1" ht="11.25">
      <c r="A2" s="0" t="s">
        <v>16</v>
      </c>
      <c r="B2" s="0" t="s">
        <v>2478</v>
      </c>
      <c r="C2" s="0" t="s">
        <v>2479</v>
      </c>
      <c r="D2" s="0" t="s">
        <v>2478</v>
      </c>
      <c r="E2" s="0" t="s">
        <v>2479</v>
      </c>
      <c r="F2" s="0" t="s">
        <v>2480</v>
      </c>
      <c r="G2" s="0" t="s">
        <v>117</v>
      </c>
    </row>
    <row customHeight="1" ht="11.25">
      <c r="A3" s="0" t="s">
        <v>16</v>
      </c>
      <c r="B3" s="0" t="s">
        <v>2478</v>
      </c>
      <c r="C3" s="0" t="s">
        <v>2479</v>
      </c>
      <c r="D3" s="0" t="s">
        <v>2481</v>
      </c>
      <c r="E3" s="0" t="s">
        <v>2482</v>
      </c>
      <c r="F3" s="0" t="s">
        <v>2483</v>
      </c>
      <c r="G3" s="0" t="s">
        <v>105</v>
      </c>
    </row>
    <row customHeight="1" ht="11.25">
      <c r="A4" s="0" t="s">
        <v>16</v>
      </c>
      <c r="B4" s="0" t="s">
        <v>2478</v>
      </c>
      <c r="C4" s="0" t="s">
        <v>2479</v>
      </c>
      <c r="D4" s="0" t="s">
        <v>2484</v>
      </c>
      <c r="E4" s="0" t="s">
        <v>2485</v>
      </c>
      <c r="F4" s="0" t="s">
        <v>2483</v>
      </c>
      <c r="G4" s="0" t="s">
        <v>92</v>
      </c>
    </row>
    <row customHeight="1" ht="11.25">
      <c r="A5" s="0" t="s">
        <v>16</v>
      </c>
      <c r="B5" s="0" t="s">
        <v>2478</v>
      </c>
      <c r="C5" s="0" t="s">
        <v>2479</v>
      </c>
      <c r="D5" s="0" t="s">
        <v>2486</v>
      </c>
      <c r="E5" s="0" t="s">
        <v>2487</v>
      </c>
      <c r="F5" s="0" t="s">
        <v>2488</v>
      </c>
      <c r="G5" s="0" t="s">
        <v>93</v>
      </c>
    </row>
    <row customHeight="1" ht="11.25">
      <c r="A6" s="0" t="s">
        <v>16</v>
      </c>
      <c r="B6" s="0" t="s">
        <v>2478</v>
      </c>
      <c r="C6" s="0" t="s">
        <v>2479</v>
      </c>
      <c r="D6" s="0" t="s">
        <v>2489</v>
      </c>
      <c r="E6" s="0" t="s">
        <v>2490</v>
      </c>
      <c r="F6" s="0" t="s">
        <v>2483</v>
      </c>
      <c r="G6" s="0" t="s">
        <v>118</v>
      </c>
    </row>
    <row customHeight="1" ht="11.25">
      <c r="A7" s="0" t="s">
        <v>16</v>
      </c>
      <c r="B7" s="0" t="s">
        <v>2478</v>
      </c>
      <c r="C7" s="0" t="s">
        <v>2479</v>
      </c>
      <c r="D7" s="0" t="s">
        <v>2491</v>
      </c>
      <c r="E7" s="0" t="s">
        <v>2492</v>
      </c>
      <c r="F7" s="0" t="s">
        <v>2483</v>
      </c>
      <c r="G7" s="0" t="s">
        <v>94</v>
      </c>
    </row>
    <row customHeight="1" ht="11.25">
      <c r="A8" s="0" t="s">
        <v>16</v>
      </c>
      <c r="B8" s="0" t="s">
        <v>2478</v>
      </c>
      <c r="C8" s="0" t="s">
        <v>2479</v>
      </c>
      <c r="D8" s="0" t="s">
        <v>2493</v>
      </c>
      <c r="E8" s="0" t="s">
        <v>2494</v>
      </c>
      <c r="F8" s="0" t="s">
        <v>2483</v>
      </c>
      <c r="G8" s="0" t="s">
        <v>95</v>
      </c>
    </row>
    <row customHeight="1" ht="11.25">
      <c r="A9" s="0" t="s">
        <v>16</v>
      </c>
      <c r="B9" s="0" t="s">
        <v>2478</v>
      </c>
      <c r="C9" s="0" t="s">
        <v>2479</v>
      </c>
      <c r="D9" s="0" t="s">
        <v>2495</v>
      </c>
      <c r="E9" s="0" t="s">
        <v>2496</v>
      </c>
      <c r="F9" s="0" t="s">
        <v>2483</v>
      </c>
      <c r="G9" s="0" t="s">
        <v>119</v>
      </c>
    </row>
    <row customHeight="1" ht="11.25">
      <c r="A10" s="0" t="s">
        <v>16</v>
      </c>
      <c r="B10" s="0" t="s">
        <v>2478</v>
      </c>
      <c r="C10" s="0" t="s">
        <v>2479</v>
      </c>
      <c r="D10" s="0" t="s">
        <v>2497</v>
      </c>
      <c r="E10" s="0" t="s">
        <v>2498</v>
      </c>
      <c r="F10" s="0" t="s">
        <v>2483</v>
      </c>
      <c r="G10" s="0" t="s">
        <v>155</v>
      </c>
    </row>
    <row customHeight="1" ht="11.25">
      <c r="A11" s="0" t="s">
        <v>16</v>
      </c>
      <c r="B11" s="0" t="s">
        <v>2478</v>
      </c>
      <c r="C11" s="0" t="s">
        <v>2479</v>
      </c>
      <c r="D11" s="0" t="s">
        <v>2499</v>
      </c>
      <c r="E11" s="0" t="s">
        <v>2500</v>
      </c>
      <c r="F11" s="0" t="s">
        <v>2483</v>
      </c>
      <c r="G11" s="0" t="s">
        <v>156</v>
      </c>
    </row>
    <row customHeight="1" ht="11.25">
      <c r="A12" s="0" t="s">
        <v>16</v>
      </c>
      <c r="B12" s="0" t="s">
        <v>2478</v>
      </c>
      <c r="C12" s="0" t="s">
        <v>2479</v>
      </c>
      <c r="D12" s="0" t="s">
        <v>2501</v>
      </c>
      <c r="E12" s="0" t="s">
        <v>2502</v>
      </c>
      <c r="F12" s="0" t="s">
        <v>2483</v>
      </c>
      <c r="G12" s="0" t="s">
        <v>157</v>
      </c>
    </row>
    <row customHeight="1" ht="11.25">
      <c r="A13" s="0" t="s">
        <v>16</v>
      </c>
      <c r="B13" s="0" t="s">
        <v>2478</v>
      </c>
      <c r="C13" s="0" t="s">
        <v>2479</v>
      </c>
      <c r="D13" s="0" t="s">
        <v>2503</v>
      </c>
      <c r="E13" s="0" t="s">
        <v>2504</v>
      </c>
      <c r="F13" s="0" t="s">
        <v>2483</v>
      </c>
      <c r="G13" s="0" t="s">
        <v>158</v>
      </c>
    </row>
    <row customHeight="1" ht="11.25">
      <c r="A14" s="0" t="s">
        <v>16</v>
      </c>
      <c r="B14" s="0" t="s">
        <v>2478</v>
      </c>
      <c r="C14" s="0" t="s">
        <v>2479</v>
      </c>
      <c r="D14" s="0" t="s">
        <v>2505</v>
      </c>
      <c r="E14" s="0" t="s">
        <v>2506</v>
      </c>
      <c r="F14" s="0" t="s">
        <v>2483</v>
      </c>
      <c r="G14" s="0" t="s">
        <v>159</v>
      </c>
    </row>
    <row customHeight="1" ht="11.25">
      <c r="A15" s="0" t="s">
        <v>16</v>
      </c>
      <c r="B15" s="0" t="s">
        <v>2478</v>
      </c>
      <c r="C15" s="0" t="s">
        <v>2479</v>
      </c>
      <c r="D15" s="0" t="s">
        <v>2507</v>
      </c>
      <c r="E15" s="0" t="s">
        <v>2508</v>
      </c>
      <c r="F15" s="0" t="s">
        <v>2483</v>
      </c>
      <c r="G15" s="0" t="s">
        <v>160</v>
      </c>
    </row>
    <row customHeight="1" ht="11.25">
      <c r="A16" s="0" t="s">
        <v>16</v>
      </c>
      <c r="B16" s="0" t="s">
        <v>2478</v>
      </c>
      <c r="C16" s="0" t="s">
        <v>2479</v>
      </c>
      <c r="D16" s="0" t="s">
        <v>2509</v>
      </c>
      <c r="E16" s="0" t="s">
        <v>2510</v>
      </c>
      <c r="F16" s="0" t="s">
        <v>2483</v>
      </c>
      <c r="G16" s="0" t="s">
        <v>1472</v>
      </c>
    </row>
    <row customHeight="1" ht="11.25">
      <c r="A17" s="0" t="s">
        <v>16</v>
      </c>
      <c r="B17" s="0" t="s">
        <v>2478</v>
      </c>
      <c r="C17" s="0" t="s">
        <v>2479</v>
      </c>
      <c r="D17" s="0" t="s">
        <v>2511</v>
      </c>
      <c r="E17" s="0" t="s">
        <v>2512</v>
      </c>
      <c r="F17" s="0" t="s">
        <v>2483</v>
      </c>
      <c r="G17" s="0" t="s">
        <v>1478</v>
      </c>
    </row>
    <row customHeight="1" ht="11.25">
      <c r="A18" s="0" t="s">
        <v>16</v>
      </c>
      <c r="B18" s="0" t="s">
        <v>2478</v>
      </c>
      <c r="C18" s="0" t="s">
        <v>2479</v>
      </c>
      <c r="D18" s="0" t="s">
        <v>2513</v>
      </c>
      <c r="E18" s="0" t="s">
        <v>2514</v>
      </c>
      <c r="F18" s="0" t="s">
        <v>2483</v>
      </c>
      <c r="G18" s="0" t="s">
        <v>1490</v>
      </c>
    </row>
    <row customHeight="1" ht="11.25">
      <c r="A19" s="0" t="s">
        <v>16</v>
      </c>
      <c r="B19" s="0" t="s">
        <v>2478</v>
      </c>
      <c r="C19" s="0" t="s">
        <v>2479</v>
      </c>
      <c r="D19" s="0" t="s">
        <v>2515</v>
      </c>
      <c r="E19" s="0" t="s">
        <v>2516</v>
      </c>
      <c r="F19" s="0" t="s">
        <v>2483</v>
      </c>
      <c r="G19" s="0" t="s">
        <v>1504</v>
      </c>
    </row>
    <row customHeight="1" ht="11.25">
      <c r="A20" s="0" t="s">
        <v>16</v>
      </c>
      <c r="B20" s="0" t="s">
        <v>2478</v>
      </c>
      <c r="C20" s="0" t="s">
        <v>2479</v>
      </c>
      <c r="D20" s="0" t="s">
        <v>2517</v>
      </c>
      <c r="E20" s="0" t="s">
        <v>2518</v>
      </c>
      <c r="F20" s="0" t="s">
        <v>2483</v>
      </c>
      <c r="G20" s="0" t="s">
        <v>1516</v>
      </c>
    </row>
    <row customHeight="1" ht="11.25">
      <c r="A21" s="0" t="s">
        <v>16</v>
      </c>
      <c r="B21" s="0" t="s">
        <v>2519</v>
      </c>
      <c r="C21" s="0" t="s">
        <v>2520</v>
      </c>
      <c r="D21" s="0" t="s">
        <v>2521</v>
      </c>
      <c r="E21" s="0" t="s">
        <v>2522</v>
      </c>
      <c r="F21" s="0" t="s">
        <v>2488</v>
      </c>
      <c r="G21" s="0" t="s">
        <v>1525</v>
      </c>
    </row>
    <row customHeight="1" ht="11.25">
      <c r="A22" s="0" t="s">
        <v>16</v>
      </c>
      <c r="B22" s="0" t="s">
        <v>2519</v>
      </c>
      <c r="C22" s="0" t="s">
        <v>2520</v>
      </c>
      <c r="D22" s="0" t="s">
        <v>2519</v>
      </c>
      <c r="E22" s="0" t="s">
        <v>2520</v>
      </c>
      <c r="F22" s="0" t="s">
        <v>2480</v>
      </c>
      <c r="G22" s="0" t="s">
        <v>1541</v>
      </c>
    </row>
    <row customHeight="1" ht="11.25">
      <c r="A23" s="0" t="s">
        <v>16</v>
      </c>
      <c r="B23" s="0" t="s">
        <v>2519</v>
      </c>
      <c r="C23" s="0" t="s">
        <v>2520</v>
      </c>
      <c r="D23" s="0" t="s">
        <v>2523</v>
      </c>
      <c r="E23" s="0" t="s">
        <v>2524</v>
      </c>
      <c r="F23" s="0" t="s">
        <v>2483</v>
      </c>
      <c r="G23" s="0" t="s">
        <v>1548</v>
      </c>
    </row>
    <row customHeight="1" ht="11.25">
      <c r="A24" s="0" t="s">
        <v>16</v>
      </c>
      <c r="B24" s="0" t="s">
        <v>2519</v>
      </c>
      <c r="C24" s="0" t="s">
        <v>2520</v>
      </c>
      <c r="D24" s="0" t="s">
        <v>2525</v>
      </c>
      <c r="E24" s="0" t="s">
        <v>2526</v>
      </c>
      <c r="F24" s="0" t="s">
        <v>2483</v>
      </c>
      <c r="G24" s="0" t="s">
        <v>1556</v>
      </c>
    </row>
    <row customHeight="1" ht="11.25">
      <c r="A25" s="0" t="s">
        <v>16</v>
      </c>
      <c r="B25" s="0" t="s">
        <v>2519</v>
      </c>
      <c r="C25" s="0" t="s">
        <v>2520</v>
      </c>
      <c r="D25" s="0" t="s">
        <v>2527</v>
      </c>
      <c r="E25" s="0" t="s">
        <v>2528</v>
      </c>
      <c r="F25" s="0" t="s">
        <v>2483</v>
      </c>
      <c r="G25" s="0" t="s">
        <v>1563</v>
      </c>
    </row>
    <row customHeight="1" ht="11.25">
      <c r="A26" s="0" t="s">
        <v>16</v>
      </c>
      <c r="B26" s="0" t="s">
        <v>2519</v>
      </c>
      <c r="C26" s="0" t="s">
        <v>2520</v>
      </c>
      <c r="D26" s="0" t="s">
        <v>2529</v>
      </c>
      <c r="E26" s="0" t="s">
        <v>2530</v>
      </c>
      <c r="F26" s="0" t="s">
        <v>2483</v>
      </c>
      <c r="G26" s="0" t="s">
        <v>1567</v>
      </c>
    </row>
    <row customHeight="1" ht="11.25">
      <c r="A27" s="0" t="s">
        <v>16</v>
      </c>
      <c r="B27" s="0" t="s">
        <v>2519</v>
      </c>
      <c r="C27" s="0" t="s">
        <v>2520</v>
      </c>
      <c r="D27" s="0" t="s">
        <v>2531</v>
      </c>
      <c r="E27" s="0" t="s">
        <v>2532</v>
      </c>
      <c r="F27" s="0" t="s">
        <v>2483</v>
      </c>
      <c r="G27" s="0" t="s">
        <v>1572</v>
      </c>
    </row>
    <row customHeight="1" ht="11.25">
      <c r="A28" s="0" t="s">
        <v>16</v>
      </c>
      <c r="B28" s="0" t="s">
        <v>2519</v>
      </c>
      <c r="C28" s="0" t="s">
        <v>2520</v>
      </c>
      <c r="D28" s="0" t="s">
        <v>2533</v>
      </c>
      <c r="E28" s="0" t="s">
        <v>2534</v>
      </c>
      <c r="F28" s="0" t="s">
        <v>2483</v>
      </c>
      <c r="G28" s="0" t="s">
        <v>1580</v>
      </c>
    </row>
    <row customHeight="1" ht="11.25">
      <c r="A29" s="0" t="s">
        <v>16</v>
      </c>
      <c r="B29" s="0" t="s">
        <v>2519</v>
      </c>
      <c r="C29" s="0" t="s">
        <v>2520</v>
      </c>
      <c r="D29" s="0" t="s">
        <v>2535</v>
      </c>
      <c r="E29" s="0" t="s">
        <v>2536</v>
      </c>
      <c r="F29" s="0" t="s">
        <v>2483</v>
      </c>
      <c r="G29" s="0" t="s">
        <v>1582</v>
      </c>
    </row>
    <row customHeight="1" ht="11.25">
      <c r="A30" s="0" t="s">
        <v>16</v>
      </c>
      <c r="B30" s="0" t="s">
        <v>2519</v>
      </c>
      <c r="C30" s="0" t="s">
        <v>2520</v>
      </c>
      <c r="D30" s="0" t="s">
        <v>2511</v>
      </c>
      <c r="E30" s="0" t="s">
        <v>2537</v>
      </c>
      <c r="F30" s="0" t="s">
        <v>2483</v>
      </c>
      <c r="G30" s="0" t="s">
        <v>1585</v>
      </c>
    </row>
    <row customHeight="1" ht="11.25">
      <c r="A31" s="0" t="s">
        <v>16</v>
      </c>
      <c r="B31" s="0" t="s">
        <v>2538</v>
      </c>
      <c r="C31" s="0" t="s">
        <v>2539</v>
      </c>
      <c r="D31" s="0" t="s">
        <v>2538</v>
      </c>
      <c r="E31" s="0" t="s">
        <v>2539</v>
      </c>
      <c r="F31" s="0" t="s">
        <v>2540</v>
      </c>
      <c r="G31" s="0" t="s">
        <v>1590</v>
      </c>
    </row>
    <row customHeight="1" ht="11.25">
      <c r="A32" s="0" t="s">
        <v>16</v>
      </c>
      <c r="B32" s="0" t="s">
        <v>2541</v>
      </c>
      <c r="C32" s="0" t="s">
        <v>2542</v>
      </c>
      <c r="D32" s="0" t="s">
        <v>2543</v>
      </c>
      <c r="E32" s="0" t="s">
        <v>2544</v>
      </c>
      <c r="F32" s="0" t="s">
        <v>2488</v>
      </c>
      <c r="G32" s="0" t="s">
        <v>1592</v>
      </c>
    </row>
    <row customHeight="1" ht="11.25">
      <c r="A33" s="0" t="s">
        <v>16</v>
      </c>
      <c r="B33" s="0" t="s">
        <v>2541</v>
      </c>
      <c r="C33" s="0" t="s">
        <v>2542</v>
      </c>
      <c r="D33" s="0" t="s">
        <v>2541</v>
      </c>
      <c r="E33" s="0" t="s">
        <v>2542</v>
      </c>
      <c r="F33" s="0" t="s">
        <v>2480</v>
      </c>
      <c r="G33" s="0" t="s">
        <v>1594</v>
      </c>
    </row>
    <row customHeight="1" ht="11.25">
      <c r="A34" s="0" t="s">
        <v>16</v>
      </c>
      <c r="B34" s="0" t="s">
        <v>2541</v>
      </c>
      <c r="C34" s="0" t="s">
        <v>2542</v>
      </c>
      <c r="D34" s="0" t="s">
        <v>2545</v>
      </c>
      <c r="E34" s="0" t="s">
        <v>2546</v>
      </c>
      <c r="F34" s="0" t="s">
        <v>2483</v>
      </c>
      <c r="G34" s="0" t="s">
        <v>1596</v>
      </c>
    </row>
    <row customHeight="1" ht="11.25">
      <c r="A35" s="0" t="s">
        <v>16</v>
      </c>
      <c r="B35" s="0" t="s">
        <v>2541</v>
      </c>
      <c r="C35" s="0" t="s">
        <v>2542</v>
      </c>
      <c r="D35" s="0" t="s">
        <v>2547</v>
      </c>
      <c r="E35" s="0" t="s">
        <v>2548</v>
      </c>
      <c r="F35" s="0" t="s">
        <v>2483</v>
      </c>
      <c r="G35" s="0" t="s">
        <v>1601</v>
      </c>
    </row>
    <row customHeight="1" ht="11.25">
      <c r="A36" s="0" t="s">
        <v>16</v>
      </c>
      <c r="B36" s="0" t="s">
        <v>2541</v>
      </c>
      <c r="C36" s="0" t="s">
        <v>2542</v>
      </c>
      <c r="D36" s="0" t="s">
        <v>2549</v>
      </c>
      <c r="E36" s="0" t="s">
        <v>2550</v>
      </c>
      <c r="F36" s="0" t="s">
        <v>2483</v>
      </c>
      <c r="G36" s="0" t="s">
        <v>1606</v>
      </c>
    </row>
    <row customHeight="1" ht="11.25">
      <c r="A37" s="0" t="s">
        <v>16</v>
      </c>
      <c r="B37" s="0" t="s">
        <v>2541</v>
      </c>
      <c r="C37" s="0" t="s">
        <v>2542</v>
      </c>
      <c r="D37" s="0" t="s">
        <v>2551</v>
      </c>
      <c r="E37" s="0" t="s">
        <v>2552</v>
      </c>
      <c r="F37" s="0" t="s">
        <v>2483</v>
      </c>
      <c r="G37" s="0" t="s">
        <v>1610</v>
      </c>
    </row>
    <row customHeight="1" ht="11.25">
      <c r="A38" s="0" t="s">
        <v>16</v>
      </c>
      <c r="B38" s="0" t="s">
        <v>2541</v>
      </c>
      <c r="C38" s="0" t="s">
        <v>2542</v>
      </c>
      <c r="D38" s="0" t="s">
        <v>2553</v>
      </c>
      <c r="E38" s="0" t="s">
        <v>2554</v>
      </c>
      <c r="F38" s="0" t="s">
        <v>2483</v>
      </c>
      <c r="G38" s="0" t="s">
        <v>1618</v>
      </c>
    </row>
    <row customHeight="1" ht="11.25">
      <c r="A39" s="0" t="s">
        <v>16</v>
      </c>
      <c r="B39" s="0" t="s">
        <v>2555</v>
      </c>
      <c r="C39" s="0" t="s">
        <v>2556</v>
      </c>
      <c r="D39" s="0" t="s">
        <v>2557</v>
      </c>
      <c r="E39" s="0" t="s">
        <v>2558</v>
      </c>
      <c r="F39" s="0" t="s">
        <v>2483</v>
      </c>
      <c r="G39" s="0" t="s">
        <v>1624</v>
      </c>
    </row>
    <row customHeight="1" ht="11.25">
      <c r="A40" s="0" t="s">
        <v>16</v>
      </c>
      <c r="B40" s="0" t="s">
        <v>2555</v>
      </c>
      <c r="C40" s="0" t="s">
        <v>2556</v>
      </c>
      <c r="D40" s="0" t="s">
        <v>2559</v>
      </c>
      <c r="E40" s="0" t="s">
        <v>2560</v>
      </c>
      <c r="F40" s="0" t="s">
        <v>2483</v>
      </c>
      <c r="G40" s="0" t="s">
        <v>1629</v>
      </c>
    </row>
    <row customHeight="1" ht="11.25">
      <c r="A41" s="0" t="s">
        <v>16</v>
      </c>
      <c r="B41" s="0" t="s">
        <v>2555</v>
      </c>
      <c r="C41" s="0" t="s">
        <v>2556</v>
      </c>
      <c r="D41" s="0" t="s">
        <v>2561</v>
      </c>
      <c r="E41" s="0" t="s">
        <v>2562</v>
      </c>
      <c r="F41" s="0" t="s">
        <v>2483</v>
      </c>
      <c r="G41" s="0" t="s">
        <v>1633</v>
      </c>
    </row>
    <row customHeight="1" ht="11.25">
      <c r="A42" s="0" t="s">
        <v>16</v>
      </c>
      <c r="B42" s="0" t="s">
        <v>2555</v>
      </c>
      <c r="C42" s="0" t="s">
        <v>2556</v>
      </c>
      <c r="D42" s="0" t="s">
        <v>2563</v>
      </c>
      <c r="E42" s="0" t="s">
        <v>2564</v>
      </c>
      <c r="F42" s="0" t="s">
        <v>2483</v>
      </c>
      <c r="G42" s="0" t="s">
        <v>1636</v>
      </c>
    </row>
    <row customHeight="1" ht="11.25">
      <c r="A43" s="0" t="s">
        <v>16</v>
      </c>
      <c r="B43" s="0" t="s">
        <v>2555</v>
      </c>
      <c r="C43" s="0" t="s">
        <v>2556</v>
      </c>
      <c r="D43" s="0" t="s">
        <v>2555</v>
      </c>
      <c r="E43" s="0" t="s">
        <v>2556</v>
      </c>
      <c r="F43" s="0" t="s">
        <v>2480</v>
      </c>
      <c r="G43" s="0" t="s">
        <v>1643</v>
      </c>
    </row>
    <row customHeight="1" ht="11.25">
      <c r="A44" s="0" t="s">
        <v>16</v>
      </c>
      <c r="B44" s="0" t="s">
        <v>2555</v>
      </c>
      <c r="C44" s="0" t="s">
        <v>2556</v>
      </c>
      <c r="D44" s="0" t="s">
        <v>2565</v>
      </c>
      <c r="E44" s="0" t="s">
        <v>2566</v>
      </c>
      <c r="F44" s="0" t="s">
        <v>2483</v>
      </c>
      <c r="G44" s="0" t="s">
        <v>1652</v>
      </c>
    </row>
    <row customHeight="1" ht="11.25">
      <c r="A45" s="0" t="s">
        <v>16</v>
      </c>
      <c r="B45" s="0" t="s">
        <v>2555</v>
      </c>
      <c r="C45" s="0" t="s">
        <v>2556</v>
      </c>
      <c r="D45" s="0" t="s">
        <v>2567</v>
      </c>
      <c r="E45" s="0" t="s">
        <v>2568</v>
      </c>
      <c r="F45" s="0" t="s">
        <v>2483</v>
      </c>
      <c r="G45" s="0" t="s">
        <v>1657</v>
      </c>
    </row>
    <row customHeight="1" ht="11.25">
      <c r="A46" s="0" t="s">
        <v>16</v>
      </c>
      <c r="B46" s="0" t="s">
        <v>2555</v>
      </c>
      <c r="C46" s="0" t="s">
        <v>2556</v>
      </c>
      <c r="D46" s="0" t="s">
        <v>2569</v>
      </c>
      <c r="E46" s="0" t="s">
        <v>2570</v>
      </c>
      <c r="F46" s="0" t="s">
        <v>2483</v>
      </c>
      <c r="G46" s="0" t="s">
        <v>1661</v>
      </c>
    </row>
    <row customHeight="1" ht="11.25">
      <c r="A47" s="0" t="s">
        <v>16</v>
      </c>
      <c r="B47" s="0" t="s">
        <v>2555</v>
      </c>
      <c r="C47" s="0" t="s">
        <v>2556</v>
      </c>
      <c r="D47" s="0" t="s">
        <v>2571</v>
      </c>
      <c r="E47" s="0" t="s">
        <v>2572</v>
      </c>
      <c r="F47" s="0" t="s">
        <v>2483</v>
      </c>
      <c r="G47" s="0" t="s">
        <v>1667</v>
      </c>
    </row>
    <row customHeight="1" ht="11.25">
      <c r="A48" s="0" t="s">
        <v>16</v>
      </c>
      <c r="B48" s="0" t="s">
        <v>2555</v>
      </c>
      <c r="C48" s="0" t="s">
        <v>2556</v>
      </c>
      <c r="D48" s="0" t="s">
        <v>2573</v>
      </c>
      <c r="E48" s="0" t="s">
        <v>2574</v>
      </c>
      <c r="F48" s="0" t="s">
        <v>2483</v>
      </c>
      <c r="G48" s="0" t="s">
        <v>1672</v>
      </c>
    </row>
    <row customHeight="1" ht="11.25">
      <c r="A49" s="0" t="s">
        <v>16</v>
      </c>
      <c r="B49" s="0" t="s">
        <v>2555</v>
      </c>
      <c r="C49" s="0" t="s">
        <v>2556</v>
      </c>
      <c r="D49" s="0" t="s">
        <v>2575</v>
      </c>
      <c r="E49" s="0" t="s">
        <v>2576</v>
      </c>
      <c r="F49" s="0" t="s">
        <v>2483</v>
      </c>
      <c r="G49" s="0" t="s">
        <v>1675</v>
      </c>
    </row>
    <row customHeight="1" ht="11.25">
      <c r="A50" s="0" t="s">
        <v>16</v>
      </c>
      <c r="B50" s="0" t="s">
        <v>2555</v>
      </c>
      <c r="C50" s="0" t="s">
        <v>2556</v>
      </c>
      <c r="D50" s="0" t="s">
        <v>2577</v>
      </c>
      <c r="E50" s="0" t="s">
        <v>2578</v>
      </c>
      <c r="F50" s="0" t="s">
        <v>2483</v>
      </c>
      <c r="G50" s="0" t="s">
        <v>1679</v>
      </c>
    </row>
    <row customHeight="1" ht="11.25">
      <c r="A51" s="0" t="s">
        <v>16</v>
      </c>
      <c r="B51" s="0" t="s">
        <v>2555</v>
      </c>
      <c r="C51" s="0" t="s">
        <v>2556</v>
      </c>
      <c r="D51" s="0" t="s">
        <v>2579</v>
      </c>
      <c r="E51" s="0" t="s">
        <v>2580</v>
      </c>
      <c r="F51" s="0" t="s">
        <v>2483</v>
      </c>
      <c r="G51" s="0" t="s">
        <v>1683</v>
      </c>
    </row>
    <row customHeight="1" ht="11.25">
      <c r="A52" s="0" t="s">
        <v>16</v>
      </c>
      <c r="B52" s="0" t="s">
        <v>2555</v>
      </c>
      <c r="C52" s="0" t="s">
        <v>2556</v>
      </c>
      <c r="D52" s="0" t="s">
        <v>2581</v>
      </c>
      <c r="E52" s="0" t="s">
        <v>2582</v>
      </c>
      <c r="F52" s="0" t="s">
        <v>2483</v>
      </c>
      <c r="G52" s="0" t="s">
        <v>1687</v>
      </c>
    </row>
    <row customHeight="1" ht="11.25">
      <c r="A53" s="0" t="s">
        <v>16</v>
      </c>
      <c r="B53" s="0" t="s">
        <v>2555</v>
      </c>
      <c r="C53" s="0" t="s">
        <v>2556</v>
      </c>
      <c r="D53" s="0" t="s">
        <v>2583</v>
      </c>
      <c r="E53" s="0" t="s">
        <v>2584</v>
      </c>
      <c r="F53" s="0" t="s">
        <v>2483</v>
      </c>
      <c r="G53" s="0" t="s">
        <v>1689</v>
      </c>
    </row>
    <row customHeight="1" ht="11.25">
      <c r="A54" s="0" t="s">
        <v>16</v>
      </c>
      <c r="B54" s="0" t="s">
        <v>2585</v>
      </c>
      <c r="C54" s="0" t="s">
        <v>2586</v>
      </c>
      <c r="D54" s="0" t="s">
        <v>2587</v>
      </c>
      <c r="E54" s="0" t="s">
        <v>2588</v>
      </c>
      <c r="F54" s="0" t="s">
        <v>2483</v>
      </c>
      <c r="G54" s="0" t="s">
        <v>1692</v>
      </c>
    </row>
    <row customHeight="1" ht="11.25">
      <c r="A55" s="0" t="s">
        <v>16</v>
      </c>
      <c r="B55" s="0" t="s">
        <v>2585</v>
      </c>
      <c r="C55" s="0" t="s">
        <v>2586</v>
      </c>
      <c r="D55" s="0" t="s">
        <v>2589</v>
      </c>
      <c r="E55" s="0" t="s">
        <v>2590</v>
      </c>
      <c r="F55" s="0" t="s">
        <v>2483</v>
      </c>
      <c r="G55" s="0" t="s">
        <v>1696</v>
      </c>
    </row>
    <row customHeight="1" ht="11.25">
      <c r="A56" s="0" t="s">
        <v>16</v>
      </c>
      <c r="B56" s="0" t="s">
        <v>2585</v>
      </c>
      <c r="C56" s="0" t="s">
        <v>2586</v>
      </c>
      <c r="D56" s="0" t="s">
        <v>2591</v>
      </c>
      <c r="E56" s="0" t="s">
        <v>2592</v>
      </c>
      <c r="F56" s="0" t="s">
        <v>2483</v>
      </c>
      <c r="G56" s="0" t="s">
        <v>1699</v>
      </c>
    </row>
    <row customHeight="1" ht="11.25">
      <c r="A57" s="0" t="s">
        <v>16</v>
      </c>
      <c r="B57" s="0" t="s">
        <v>2585</v>
      </c>
      <c r="C57" s="0" t="s">
        <v>2586</v>
      </c>
      <c r="D57" s="0" t="s">
        <v>2593</v>
      </c>
      <c r="E57" s="0" t="s">
        <v>2594</v>
      </c>
      <c r="F57" s="0" t="s">
        <v>2483</v>
      </c>
      <c r="G57" s="0" t="s">
        <v>1702</v>
      </c>
    </row>
    <row customHeight="1" ht="11.25">
      <c r="A58" s="0" t="s">
        <v>16</v>
      </c>
      <c r="B58" s="0" t="s">
        <v>2585</v>
      </c>
      <c r="C58" s="0" t="s">
        <v>2586</v>
      </c>
      <c r="D58" s="0" t="s">
        <v>2585</v>
      </c>
      <c r="E58" s="0" t="s">
        <v>2586</v>
      </c>
      <c r="F58" s="0" t="s">
        <v>2480</v>
      </c>
      <c r="G58" s="0" t="s">
        <v>1705</v>
      </c>
    </row>
    <row customHeight="1" ht="11.25">
      <c r="A59" s="0" t="s">
        <v>16</v>
      </c>
      <c r="B59" s="0" t="s">
        <v>2585</v>
      </c>
      <c r="C59" s="0" t="s">
        <v>2586</v>
      </c>
      <c r="D59" s="0" t="s">
        <v>2595</v>
      </c>
      <c r="E59" s="0" t="s">
        <v>2596</v>
      </c>
      <c r="F59" s="0" t="s">
        <v>2483</v>
      </c>
      <c r="G59" s="0" t="s">
        <v>1709</v>
      </c>
    </row>
    <row customHeight="1" ht="11.25">
      <c r="A60" s="0" t="s">
        <v>16</v>
      </c>
      <c r="B60" s="0" t="s">
        <v>2585</v>
      </c>
      <c r="C60" s="0" t="s">
        <v>2586</v>
      </c>
      <c r="D60" s="0" t="s">
        <v>2597</v>
      </c>
      <c r="E60" s="0" t="s">
        <v>2598</v>
      </c>
      <c r="F60" s="0" t="s">
        <v>2483</v>
      </c>
      <c r="G60" s="0" t="s">
        <v>1712</v>
      </c>
    </row>
    <row customHeight="1" ht="11.25">
      <c r="A61" s="0" t="s">
        <v>16</v>
      </c>
      <c r="B61" s="0" t="s">
        <v>2585</v>
      </c>
      <c r="C61" s="0" t="s">
        <v>2586</v>
      </c>
      <c r="D61" s="0" t="s">
        <v>2599</v>
      </c>
      <c r="E61" s="0" t="s">
        <v>2600</v>
      </c>
      <c r="F61" s="0" t="s">
        <v>2483</v>
      </c>
      <c r="G61" s="0" t="s">
        <v>2601</v>
      </c>
    </row>
    <row customHeight="1" ht="11.25">
      <c r="A62" s="0" t="s">
        <v>16</v>
      </c>
      <c r="B62" s="0" t="s">
        <v>102</v>
      </c>
      <c r="C62" s="0" t="s">
        <v>2602</v>
      </c>
      <c r="D62" s="0" t="s">
        <v>2603</v>
      </c>
      <c r="E62" s="0" t="s">
        <v>2604</v>
      </c>
      <c r="F62" s="0" t="s">
        <v>2483</v>
      </c>
      <c r="G62" s="0" t="s">
        <v>2605</v>
      </c>
    </row>
    <row customHeight="1" ht="11.25">
      <c r="A63" s="0" t="s">
        <v>16</v>
      </c>
      <c r="B63" s="0" t="s">
        <v>102</v>
      </c>
      <c r="C63" s="0" t="s">
        <v>2602</v>
      </c>
      <c r="D63" s="0" t="s">
        <v>2606</v>
      </c>
      <c r="E63" s="0" t="s">
        <v>2607</v>
      </c>
      <c r="F63" s="0" t="s">
        <v>2483</v>
      </c>
      <c r="G63" s="0" t="s">
        <v>2608</v>
      </c>
    </row>
    <row customHeight="1" ht="11.25">
      <c r="A64" s="0" t="s">
        <v>16</v>
      </c>
      <c r="B64" s="0" t="s">
        <v>102</v>
      </c>
      <c r="C64" s="0" t="s">
        <v>2602</v>
      </c>
      <c r="D64" s="0" t="s">
        <v>2609</v>
      </c>
      <c r="E64" s="0" t="s">
        <v>2610</v>
      </c>
      <c r="F64" s="0" t="s">
        <v>2483</v>
      </c>
      <c r="G64" s="0" t="s">
        <v>2611</v>
      </c>
    </row>
    <row customHeight="1" ht="11.25">
      <c r="A65" s="0" t="s">
        <v>16</v>
      </c>
      <c r="B65" s="0" t="s">
        <v>102</v>
      </c>
      <c r="C65" s="0" t="s">
        <v>2602</v>
      </c>
      <c r="D65" s="0" t="s">
        <v>2612</v>
      </c>
      <c r="E65" s="0" t="s">
        <v>2613</v>
      </c>
      <c r="F65" s="0" t="s">
        <v>2483</v>
      </c>
      <c r="G65" s="0" t="s">
        <v>2614</v>
      </c>
    </row>
    <row customHeight="1" ht="11.25">
      <c r="A66" s="0" t="s">
        <v>16</v>
      </c>
      <c r="B66" s="0" t="s">
        <v>102</v>
      </c>
      <c r="C66" s="0" t="s">
        <v>2602</v>
      </c>
      <c r="D66" s="0" t="s">
        <v>2615</v>
      </c>
      <c r="E66" s="0" t="s">
        <v>2616</v>
      </c>
      <c r="F66" s="0" t="s">
        <v>2483</v>
      </c>
      <c r="G66" s="0" t="s">
        <v>2030</v>
      </c>
    </row>
    <row customHeight="1" ht="11.25">
      <c r="A67" s="0" t="s">
        <v>16</v>
      </c>
      <c r="B67" s="0" t="s">
        <v>102</v>
      </c>
      <c r="C67" s="0" t="s">
        <v>2602</v>
      </c>
      <c r="D67" s="0" t="s">
        <v>2617</v>
      </c>
      <c r="E67" s="0" t="s">
        <v>2618</v>
      </c>
      <c r="F67" s="0" t="s">
        <v>2483</v>
      </c>
      <c r="G67" s="0" t="s">
        <v>2619</v>
      </c>
    </row>
    <row customHeight="1" ht="11.25">
      <c r="A68" s="0" t="s">
        <v>16</v>
      </c>
      <c r="B68" s="0" t="s">
        <v>102</v>
      </c>
      <c r="C68" s="0" t="s">
        <v>2602</v>
      </c>
      <c r="D68" s="0" t="s">
        <v>2620</v>
      </c>
      <c r="E68" s="0" t="s">
        <v>2621</v>
      </c>
      <c r="F68" s="0" t="s">
        <v>2483</v>
      </c>
      <c r="G68" s="0" t="s">
        <v>2233</v>
      </c>
    </row>
    <row customHeight="1" ht="11.25">
      <c r="A69" s="0" t="s">
        <v>16</v>
      </c>
      <c r="B69" s="0" t="s">
        <v>102</v>
      </c>
      <c r="C69" s="0" t="s">
        <v>2602</v>
      </c>
      <c r="D69" s="0" t="s">
        <v>102</v>
      </c>
      <c r="E69" s="0" t="s">
        <v>2602</v>
      </c>
      <c r="F69" s="0" t="s">
        <v>2480</v>
      </c>
      <c r="G69" s="0" t="s">
        <v>2622</v>
      </c>
    </row>
    <row customHeight="1" ht="11.25">
      <c r="A70" s="0" t="s">
        <v>16</v>
      </c>
      <c r="B70" s="0" t="s">
        <v>102</v>
      </c>
      <c r="C70" s="0" t="s">
        <v>2602</v>
      </c>
      <c r="D70" s="0" t="s">
        <v>108</v>
      </c>
      <c r="E70" s="0" t="s">
        <v>109</v>
      </c>
      <c r="F70" s="0" t="s">
        <v>2483</v>
      </c>
      <c r="G70" s="0" t="s">
        <v>107</v>
      </c>
    </row>
    <row customHeight="1" ht="11.25">
      <c r="A71" s="0" t="s">
        <v>16</v>
      </c>
      <c r="B71" s="0" t="s">
        <v>102</v>
      </c>
      <c r="C71" s="0" t="s">
        <v>2602</v>
      </c>
      <c r="D71" s="0" t="s">
        <v>2623</v>
      </c>
      <c r="E71" s="0" t="s">
        <v>2624</v>
      </c>
      <c r="F71" s="0" t="s">
        <v>2483</v>
      </c>
      <c r="G71" s="0" t="s">
        <v>2625</v>
      </c>
    </row>
    <row customHeight="1" ht="11.25">
      <c r="A72" s="0" t="s">
        <v>16</v>
      </c>
      <c r="B72" s="0" t="s">
        <v>102</v>
      </c>
      <c r="C72" s="0" t="s">
        <v>2602</v>
      </c>
      <c r="D72" s="0" t="s">
        <v>2626</v>
      </c>
      <c r="E72" s="0" t="s">
        <v>2627</v>
      </c>
      <c r="F72" s="0" t="s">
        <v>2483</v>
      </c>
      <c r="G72" s="0" t="s">
        <v>2628</v>
      </c>
    </row>
    <row customHeight="1" ht="11.25">
      <c r="A73" s="0" t="s">
        <v>16</v>
      </c>
      <c r="B73" s="0" t="s">
        <v>102</v>
      </c>
      <c r="C73" s="0" t="s">
        <v>2602</v>
      </c>
      <c r="D73" s="0" t="s">
        <v>2629</v>
      </c>
      <c r="E73" s="0" t="s">
        <v>2630</v>
      </c>
      <c r="F73" s="0" t="s">
        <v>2483</v>
      </c>
      <c r="G73" s="0" t="s">
        <v>2631</v>
      </c>
    </row>
    <row customHeight="1" ht="11.25">
      <c r="A74" s="0" t="s">
        <v>16</v>
      </c>
      <c r="B74" s="0" t="s">
        <v>102</v>
      </c>
      <c r="C74" s="0" t="s">
        <v>2602</v>
      </c>
      <c r="D74" s="0" t="s">
        <v>2632</v>
      </c>
      <c r="E74" s="0" t="s">
        <v>2633</v>
      </c>
      <c r="F74" s="0" t="s">
        <v>2483</v>
      </c>
      <c r="G74" s="0" t="s">
        <v>2634</v>
      </c>
    </row>
    <row customHeight="1" ht="11.25">
      <c r="A75" s="0" t="s">
        <v>16</v>
      </c>
      <c r="B75" s="0" t="s">
        <v>102</v>
      </c>
      <c r="C75" s="0" t="s">
        <v>2602</v>
      </c>
      <c r="D75" s="0" t="s">
        <v>2635</v>
      </c>
      <c r="E75" s="0" t="s">
        <v>2636</v>
      </c>
      <c r="F75" s="0" t="s">
        <v>2483</v>
      </c>
      <c r="G75" s="0" t="s">
        <v>2637</v>
      </c>
    </row>
    <row customHeight="1" ht="11.25">
      <c r="A76" s="0" t="s">
        <v>16</v>
      </c>
      <c r="B76" s="0" t="s">
        <v>102</v>
      </c>
      <c r="C76" s="0" t="s">
        <v>2602</v>
      </c>
      <c r="D76" s="0" t="s">
        <v>2638</v>
      </c>
      <c r="E76" s="0" t="s">
        <v>2639</v>
      </c>
      <c r="F76" s="0" t="s">
        <v>2483</v>
      </c>
      <c r="G76" s="0" t="s">
        <v>2640</v>
      </c>
    </row>
    <row customHeight="1" ht="11.25">
      <c r="A77" s="0" t="s">
        <v>16</v>
      </c>
      <c r="B77" s="0" t="s">
        <v>102</v>
      </c>
      <c r="C77" s="0" t="s">
        <v>2602</v>
      </c>
      <c r="D77" s="0" t="s">
        <v>2641</v>
      </c>
      <c r="E77" s="0" t="s">
        <v>2642</v>
      </c>
      <c r="F77" s="0" t="s">
        <v>2483</v>
      </c>
      <c r="G77" s="0" t="s">
        <v>2643</v>
      </c>
    </row>
    <row customHeight="1" ht="11.25">
      <c r="A78" s="0" t="s">
        <v>16</v>
      </c>
      <c r="B78" s="0" t="s">
        <v>102</v>
      </c>
      <c r="C78" s="0" t="s">
        <v>2602</v>
      </c>
      <c r="D78" s="0" t="s">
        <v>2644</v>
      </c>
      <c r="E78" s="0" t="s">
        <v>2645</v>
      </c>
      <c r="F78" s="0" t="s">
        <v>2483</v>
      </c>
      <c r="G78" s="0" t="s">
        <v>2646</v>
      </c>
    </row>
    <row customHeight="1" ht="11.25">
      <c r="A79" s="0" t="s">
        <v>16</v>
      </c>
      <c r="B79" s="0" t="s">
        <v>102</v>
      </c>
      <c r="C79" s="0" t="s">
        <v>2602</v>
      </c>
      <c r="D79" s="0" t="s">
        <v>2647</v>
      </c>
      <c r="E79" s="0" t="s">
        <v>2648</v>
      </c>
      <c r="F79" s="0" t="s">
        <v>2483</v>
      </c>
      <c r="G79" s="0" t="s">
        <v>2649</v>
      </c>
    </row>
    <row customHeight="1" ht="11.25">
      <c r="A80" s="0" t="s">
        <v>16</v>
      </c>
      <c r="B80" s="0" t="s">
        <v>2650</v>
      </c>
      <c r="C80" s="0" t="s">
        <v>2651</v>
      </c>
      <c r="D80" s="0" t="s">
        <v>2652</v>
      </c>
      <c r="E80" s="0" t="s">
        <v>2653</v>
      </c>
      <c r="F80" s="0" t="s">
        <v>2483</v>
      </c>
      <c r="G80" s="0" t="s">
        <v>2654</v>
      </c>
    </row>
    <row customHeight="1" ht="11.25">
      <c r="A81" s="0" t="s">
        <v>16</v>
      </c>
      <c r="B81" s="0" t="s">
        <v>2650</v>
      </c>
      <c r="C81" s="0" t="s">
        <v>2651</v>
      </c>
      <c r="D81" s="0" t="s">
        <v>2655</v>
      </c>
      <c r="E81" s="0" t="s">
        <v>2656</v>
      </c>
      <c r="F81" s="0" t="s">
        <v>2483</v>
      </c>
      <c r="G81" s="0" t="s">
        <v>2657</v>
      </c>
    </row>
    <row customHeight="1" ht="11.25">
      <c r="A82" s="0" t="s">
        <v>16</v>
      </c>
      <c r="B82" s="0" t="s">
        <v>2650</v>
      </c>
      <c r="C82" s="0" t="s">
        <v>2651</v>
      </c>
      <c r="D82" s="0" t="s">
        <v>2658</v>
      </c>
      <c r="E82" s="0" t="s">
        <v>2659</v>
      </c>
      <c r="F82" s="0" t="s">
        <v>2488</v>
      </c>
      <c r="G82" s="0" t="s">
        <v>2660</v>
      </c>
    </row>
    <row customHeight="1" ht="11.25">
      <c r="A83" s="0" t="s">
        <v>16</v>
      </c>
      <c r="B83" s="0" t="s">
        <v>2650</v>
      </c>
      <c r="C83" s="0" t="s">
        <v>2651</v>
      </c>
      <c r="D83" s="0" t="s">
        <v>2661</v>
      </c>
      <c r="E83" s="0" t="s">
        <v>2662</v>
      </c>
      <c r="F83" s="0" t="s">
        <v>2483</v>
      </c>
      <c r="G83" s="0" t="s">
        <v>2663</v>
      </c>
    </row>
    <row customHeight="1" ht="11.25">
      <c r="A84" s="0" t="s">
        <v>16</v>
      </c>
      <c r="B84" s="0" t="s">
        <v>2650</v>
      </c>
      <c r="C84" s="0" t="s">
        <v>2651</v>
      </c>
      <c r="D84" s="0" t="s">
        <v>2664</v>
      </c>
      <c r="E84" s="0" t="s">
        <v>2665</v>
      </c>
      <c r="F84" s="0" t="s">
        <v>2483</v>
      </c>
      <c r="G84" s="0" t="s">
        <v>2666</v>
      </c>
    </row>
    <row customHeight="1" ht="11.25">
      <c r="A85" s="0" t="s">
        <v>16</v>
      </c>
      <c r="B85" s="0" t="s">
        <v>2650</v>
      </c>
      <c r="C85" s="0" t="s">
        <v>2651</v>
      </c>
      <c r="D85" s="0" t="s">
        <v>2667</v>
      </c>
      <c r="E85" s="0" t="s">
        <v>2668</v>
      </c>
      <c r="F85" s="0" t="s">
        <v>2483</v>
      </c>
      <c r="G85" s="0" t="s">
        <v>2669</v>
      </c>
    </row>
    <row customHeight="1" ht="11.25">
      <c r="A86" s="0" t="s">
        <v>16</v>
      </c>
      <c r="B86" s="0" t="s">
        <v>2650</v>
      </c>
      <c r="C86" s="0" t="s">
        <v>2651</v>
      </c>
      <c r="D86" s="0" t="s">
        <v>2670</v>
      </c>
      <c r="E86" s="0" t="s">
        <v>2671</v>
      </c>
      <c r="F86" s="0" t="s">
        <v>2483</v>
      </c>
      <c r="G86" s="0" t="s">
        <v>2672</v>
      </c>
    </row>
    <row customHeight="1" ht="11.25">
      <c r="A87" s="0" t="s">
        <v>16</v>
      </c>
      <c r="B87" s="0" t="s">
        <v>2650</v>
      </c>
      <c r="C87" s="0" t="s">
        <v>2651</v>
      </c>
      <c r="D87" s="0" t="s">
        <v>2650</v>
      </c>
      <c r="E87" s="0" t="s">
        <v>2651</v>
      </c>
      <c r="F87" s="0" t="s">
        <v>2480</v>
      </c>
      <c r="G87" s="0" t="s">
        <v>2673</v>
      </c>
    </row>
    <row customHeight="1" ht="11.25">
      <c r="A88" s="0" t="s">
        <v>16</v>
      </c>
      <c r="B88" s="0" t="s">
        <v>2650</v>
      </c>
      <c r="C88" s="0" t="s">
        <v>2651</v>
      </c>
      <c r="D88" s="0" t="s">
        <v>2674</v>
      </c>
      <c r="E88" s="0" t="s">
        <v>2675</v>
      </c>
      <c r="F88" s="0" t="s">
        <v>2483</v>
      </c>
      <c r="G88" s="0" t="s">
        <v>2676</v>
      </c>
    </row>
    <row customHeight="1" ht="11.25">
      <c r="A89" s="0" t="s">
        <v>16</v>
      </c>
      <c r="B89" s="0" t="s">
        <v>2650</v>
      </c>
      <c r="C89" s="0" t="s">
        <v>2651</v>
      </c>
      <c r="D89" s="0" t="s">
        <v>2677</v>
      </c>
      <c r="E89" s="0" t="s">
        <v>2678</v>
      </c>
      <c r="F89" s="0" t="s">
        <v>2483</v>
      </c>
      <c r="G89" s="0" t="s">
        <v>2679</v>
      </c>
    </row>
    <row customHeight="1" ht="11.25">
      <c r="A90" s="0" t="s">
        <v>16</v>
      </c>
      <c r="B90" s="0" t="s">
        <v>2650</v>
      </c>
      <c r="C90" s="0" t="s">
        <v>2651</v>
      </c>
      <c r="D90" s="0" t="s">
        <v>2680</v>
      </c>
      <c r="E90" s="0" t="s">
        <v>2681</v>
      </c>
      <c r="F90" s="0" t="s">
        <v>2483</v>
      </c>
      <c r="G90" s="0" t="s">
        <v>2682</v>
      </c>
    </row>
    <row customHeight="1" ht="11.25">
      <c r="A91" s="0" t="s">
        <v>16</v>
      </c>
      <c r="B91" s="0" t="s">
        <v>2650</v>
      </c>
      <c r="C91" s="0" t="s">
        <v>2651</v>
      </c>
      <c r="D91" s="0" t="s">
        <v>2683</v>
      </c>
      <c r="E91" s="0" t="s">
        <v>2684</v>
      </c>
      <c r="F91" s="0" t="s">
        <v>2483</v>
      </c>
      <c r="G91" s="0" t="s">
        <v>2685</v>
      </c>
    </row>
    <row customHeight="1" ht="11.25">
      <c r="A92" s="0" t="s">
        <v>16</v>
      </c>
      <c r="B92" s="0" t="s">
        <v>2686</v>
      </c>
      <c r="C92" s="0" t="s">
        <v>2687</v>
      </c>
      <c r="D92" s="0" t="s">
        <v>2688</v>
      </c>
      <c r="E92" s="0" t="s">
        <v>2689</v>
      </c>
      <c r="F92" s="0" t="s">
        <v>2483</v>
      </c>
      <c r="G92" s="0" t="s">
        <v>2690</v>
      </c>
    </row>
    <row customHeight="1" ht="11.25">
      <c r="A93" s="0" t="s">
        <v>16</v>
      </c>
      <c r="B93" s="0" t="s">
        <v>2686</v>
      </c>
      <c r="C93" s="0" t="s">
        <v>2687</v>
      </c>
      <c r="D93" s="0" t="s">
        <v>2691</v>
      </c>
      <c r="E93" s="0" t="s">
        <v>2692</v>
      </c>
      <c r="F93" s="0" t="s">
        <v>2483</v>
      </c>
      <c r="G93" s="0" t="s">
        <v>2693</v>
      </c>
    </row>
    <row customHeight="1" ht="11.25">
      <c r="A94" s="0" t="s">
        <v>16</v>
      </c>
      <c r="B94" s="0" t="s">
        <v>2686</v>
      </c>
      <c r="C94" s="0" t="s">
        <v>2687</v>
      </c>
      <c r="D94" s="0" t="s">
        <v>2694</v>
      </c>
      <c r="E94" s="0" t="s">
        <v>2695</v>
      </c>
      <c r="F94" s="0" t="s">
        <v>2483</v>
      </c>
      <c r="G94" s="0" t="s">
        <v>2696</v>
      </c>
    </row>
    <row customHeight="1" ht="11.25">
      <c r="A95" s="0" t="s">
        <v>16</v>
      </c>
      <c r="B95" s="0" t="s">
        <v>2686</v>
      </c>
      <c r="C95" s="0" t="s">
        <v>2687</v>
      </c>
      <c r="D95" s="0" t="s">
        <v>2697</v>
      </c>
      <c r="E95" s="0" t="s">
        <v>2698</v>
      </c>
      <c r="F95" s="0" t="s">
        <v>2483</v>
      </c>
      <c r="G95" s="0" t="s">
        <v>2699</v>
      </c>
    </row>
    <row customHeight="1" ht="11.25">
      <c r="A96" s="0" t="s">
        <v>16</v>
      </c>
      <c r="B96" s="0" t="s">
        <v>2686</v>
      </c>
      <c r="C96" s="0" t="s">
        <v>2687</v>
      </c>
      <c r="D96" s="0" t="s">
        <v>2700</v>
      </c>
      <c r="E96" s="0" t="s">
        <v>2701</v>
      </c>
      <c r="F96" s="0" t="s">
        <v>2483</v>
      </c>
      <c r="G96" s="0" t="s">
        <v>2702</v>
      </c>
    </row>
    <row customHeight="1" ht="11.25">
      <c r="A97" s="0" t="s">
        <v>16</v>
      </c>
      <c r="B97" s="0" t="s">
        <v>2686</v>
      </c>
      <c r="C97" s="0" t="s">
        <v>2687</v>
      </c>
      <c r="D97" s="0" t="s">
        <v>2703</v>
      </c>
      <c r="E97" s="0" t="s">
        <v>2704</v>
      </c>
      <c r="F97" s="0" t="s">
        <v>2483</v>
      </c>
      <c r="G97" s="0" t="s">
        <v>2705</v>
      </c>
    </row>
    <row customHeight="1" ht="11.25">
      <c r="A98" s="0" t="s">
        <v>16</v>
      </c>
      <c r="B98" s="0" t="s">
        <v>2686</v>
      </c>
      <c r="C98" s="0" t="s">
        <v>2687</v>
      </c>
      <c r="D98" s="0" t="s">
        <v>2706</v>
      </c>
      <c r="E98" s="0" t="s">
        <v>2707</v>
      </c>
      <c r="F98" s="0" t="s">
        <v>2483</v>
      </c>
      <c r="G98" s="0" t="s">
        <v>2708</v>
      </c>
    </row>
    <row customHeight="1" ht="11.25">
      <c r="A99" s="0" t="s">
        <v>16</v>
      </c>
      <c r="B99" s="0" t="s">
        <v>2686</v>
      </c>
      <c r="C99" s="0" t="s">
        <v>2687</v>
      </c>
      <c r="D99" s="0" t="s">
        <v>2709</v>
      </c>
      <c r="E99" s="0" t="s">
        <v>2710</v>
      </c>
      <c r="F99" s="0" t="s">
        <v>2483</v>
      </c>
      <c r="G99" s="0" t="s">
        <v>2711</v>
      </c>
    </row>
    <row customHeight="1" ht="11.25">
      <c r="A100" s="0" t="s">
        <v>16</v>
      </c>
      <c r="B100" s="0" t="s">
        <v>2686</v>
      </c>
      <c r="C100" s="0" t="s">
        <v>2687</v>
      </c>
      <c r="D100" s="0" t="s">
        <v>2712</v>
      </c>
      <c r="E100" s="0" t="s">
        <v>2713</v>
      </c>
      <c r="F100" s="0" t="s">
        <v>2483</v>
      </c>
      <c r="G100" s="0" t="s">
        <v>2714</v>
      </c>
    </row>
    <row customHeight="1" ht="11.25">
      <c r="A101" s="0" t="s">
        <v>16</v>
      </c>
      <c r="B101" s="0" t="s">
        <v>2686</v>
      </c>
      <c r="C101" s="0" t="s">
        <v>2687</v>
      </c>
      <c r="D101" s="0" t="s">
        <v>2715</v>
      </c>
      <c r="E101" s="0" t="s">
        <v>2716</v>
      </c>
      <c r="F101" s="0" t="s">
        <v>2483</v>
      </c>
      <c r="G101" s="0" t="s">
        <v>2717</v>
      </c>
    </row>
    <row customHeight="1" ht="11.25">
      <c r="A102" s="0" t="s">
        <v>16</v>
      </c>
      <c r="B102" s="0" t="s">
        <v>2686</v>
      </c>
      <c r="C102" s="0" t="s">
        <v>2687</v>
      </c>
      <c r="D102" s="0" t="s">
        <v>2718</v>
      </c>
      <c r="E102" s="0" t="s">
        <v>2719</v>
      </c>
      <c r="F102" s="0" t="s">
        <v>2483</v>
      </c>
      <c r="G102" s="0" t="s">
        <v>2720</v>
      </c>
    </row>
    <row customHeight="1" ht="11.25">
      <c r="A103" s="0" t="s">
        <v>16</v>
      </c>
      <c r="B103" s="0" t="s">
        <v>2686</v>
      </c>
      <c r="C103" s="0" t="s">
        <v>2687</v>
      </c>
      <c r="D103" s="0" t="s">
        <v>2721</v>
      </c>
      <c r="E103" s="0" t="s">
        <v>2722</v>
      </c>
      <c r="F103" s="0" t="s">
        <v>2483</v>
      </c>
      <c r="G103" s="0" t="s">
        <v>2723</v>
      </c>
    </row>
    <row customHeight="1" ht="11.25">
      <c r="A104" s="0" t="s">
        <v>16</v>
      </c>
      <c r="B104" s="0" t="s">
        <v>2686</v>
      </c>
      <c r="C104" s="0" t="s">
        <v>2687</v>
      </c>
      <c r="D104" s="0" t="s">
        <v>2724</v>
      </c>
      <c r="E104" s="0" t="s">
        <v>2725</v>
      </c>
      <c r="F104" s="0" t="s">
        <v>2483</v>
      </c>
      <c r="G104" s="0" t="s">
        <v>2726</v>
      </c>
    </row>
    <row customHeight="1" ht="11.25">
      <c r="A105" s="0" t="s">
        <v>16</v>
      </c>
      <c r="B105" s="0" t="s">
        <v>2686</v>
      </c>
      <c r="C105" s="0" t="s">
        <v>2687</v>
      </c>
      <c r="D105" s="0" t="s">
        <v>2727</v>
      </c>
      <c r="E105" s="0" t="s">
        <v>2728</v>
      </c>
      <c r="F105" s="0" t="s">
        <v>2483</v>
      </c>
      <c r="G105" s="0" t="s">
        <v>2729</v>
      </c>
    </row>
    <row customHeight="1" ht="11.25">
      <c r="A106" s="0" t="s">
        <v>16</v>
      </c>
      <c r="B106" s="0" t="s">
        <v>2686</v>
      </c>
      <c r="C106" s="0" t="s">
        <v>2687</v>
      </c>
      <c r="D106" s="0" t="s">
        <v>2730</v>
      </c>
      <c r="E106" s="0" t="s">
        <v>2731</v>
      </c>
      <c r="F106" s="0" t="s">
        <v>2483</v>
      </c>
      <c r="G106" s="0" t="s">
        <v>2732</v>
      </c>
    </row>
    <row customHeight="1" ht="11.25">
      <c r="A107" s="0" t="s">
        <v>16</v>
      </c>
      <c r="B107" s="0" t="s">
        <v>2686</v>
      </c>
      <c r="C107" s="0" t="s">
        <v>2687</v>
      </c>
      <c r="D107" s="0" t="s">
        <v>2733</v>
      </c>
      <c r="E107" s="0" t="s">
        <v>2734</v>
      </c>
      <c r="F107" s="0" t="s">
        <v>2483</v>
      </c>
      <c r="G107" s="0" t="s">
        <v>2735</v>
      </c>
    </row>
    <row customHeight="1" ht="11.25">
      <c r="A108" s="0" t="s">
        <v>16</v>
      </c>
      <c r="B108" s="0" t="s">
        <v>2686</v>
      </c>
      <c r="C108" s="0" t="s">
        <v>2687</v>
      </c>
      <c r="D108" s="0" t="s">
        <v>2686</v>
      </c>
      <c r="E108" s="0" t="s">
        <v>2687</v>
      </c>
      <c r="F108" s="0" t="s">
        <v>2480</v>
      </c>
      <c r="G108" s="0" t="s">
        <v>2736</v>
      </c>
    </row>
    <row customHeight="1" ht="11.25">
      <c r="A109" s="0" t="s">
        <v>16</v>
      </c>
      <c r="B109" s="0" t="s">
        <v>2686</v>
      </c>
      <c r="C109" s="0" t="s">
        <v>2687</v>
      </c>
      <c r="D109" s="0" t="s">
        <v>2737</v>
      </c>
      <c r="E109" s="0" t="s">
        <v>2738</v>
      </c>
      <c r="F109" s="0" t="s">
        <v>2483</v>
      </c>
      <c r="G109" s="0" t="s">
        <v>2739</v>
      </c>
    </row>
    <row customHeight="1" ht="11.25">
      <c r="A110" s="0" t="s">
        <v>16</v>
      </c>
      <c r="B110" s="0" t="s">
        <v>2686</v>
      </c>
      <c r="C110" s="0" t="s">
        <v>2687</v>
      </c>
      <c r="D110" s="0" t="s">
        <v>2740</v>
      </c>
      <c r="E110" s="0" t="s">
        <v>2741</v>
      </c>
      <c r="F110" s="0" t="s">
        <v>2483</v>
      </c>
      <c r="G110" s="0" t="s">
        <v>2742</v>
      </c>
    </row>
    <row customHeight="1" ht="11.25">
      <c r="A111" s="0" t="s">
        <v>16</v>
      </c>
      <c r="B111" s="0" t="s">
        <v>2686</v>
      </c>
      <c r="C111" s="0" t="s">
        <v>2687</v>
      </c>
      <c r="D111" s="0" t="s">
        <v>2743</v>
      </c>
      <c r="E111" s="0" t="s">
        <v>2744</v>
      </c>
      <c r="F111" s="0" t="s">
        <v>2483</v>
      </c>
      <c r="G111" s="0" t="s">
        <v>2745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D54F2-CCA8-F4A5-2A94-D229D3CF24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675" width="9.140625"/>
    <col min="2" max="2" style="8675" width="84.28125" customWidth="1"/>
    <col min="3" max="3" style="8675" width="9.140625"/>
  </cols>
  <sheetData>
    <row customHeight="1" ht="11.25">
      <c r="A1" s="948" t="s">
        <v>2777</v>
      </c>
      <c r="B1" s="948" t="s">
        <v>2778</v>
      </c>
      <c r="C1" s="948" t="s">
        <v>1174</v>
      </c>
    </row>
    <row customHeight="1" ht="11.25">
      <c r="A2" s="948">
        <v>4189678</v>
      </c>
      <c r="B2" s="948" t="s">
        <v>2779</v>
      </c>
      <c r="C2" s="948" t="s">
        <v>2780</v>
      </c>
    </row>
    <row customHeight="1" ht="11.25">
      <c r="A3" s="948">
        <v>4190415</v>
      </c>
      <c r="B3" s="948" t="s">
        <v>2781</v>
      </c>
      <c r="C3" s="948" t="s">
        <v>2780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FF2AA-08A3-E92F-4B5A-B0FE261380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680" width="38.421875" customWidth="1"/>
    <col min="2" max="5" style="8680" width="9.140625"/>
  </cols>
  <sheetData>
    <row customHeight="1" ht="15">
      <c r="A1" s="276" t="s">
        <v>2782</v>
      </c>
      <c r="B1" s="276" t="s">
        <v>2783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58FD1-0DBA-356B-E9AA-8B11CB5B8E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2784</v>
      </c>
      <c r="B1" s="0" t="b">
        <v>1</v>
      </c>
    </row>
    <row customHeight="1" ht="11.25">
      <c r="A2" s="0" t="s">
        <v>2785</v>
      </c>
      <c r="B2" s="0" t="b">
        <v>0</v>
      </c>
    </row>
    <row customHeight="1" ht="11.25">
      <c r="A3" s="0" t="s">
        <v>2786</v>
      </c>
      <c r="B3" s="0" t="b">
        <v>0</v>
      </c>
    </row>
    <row customHeight="1" ht="11.25">
      <c r="A4" s="0" t="s">
        <v>2787</v>
      </c>
      <c r="B4" s="0" t="b">
        <v>1</v>
      </c>
    </row>
    <row customHeight="1" ht="11.25">
      <c r="A5" s="0" t="s">
        <v>2788</v>
      </c>
      <c r="B5" s="0" t="b">
        <v>0</v>
      </c>
    </row>
    <row customHeight="1" ht="11.25">
      <c r="A6" s="0" t="s">
        <v>2789</v>
      </c>
      <c r="B6" s="0" t="b">
        <v>0</v>
      </c>
    </row>
    <row customHeight="1" ht="11.25">
      <c r="A7" s="0" t="s">
        <v>2790</v>
      </c>
      <c r="B7" s="0" t="b">
        <v>0</v>
      </c>
    </row>
    <row customHeight="1" ht="11.25">
      <c r="A8" s="0" t="s">
        <v>2791</v>
      </c>
      <c r="B8" s="0" t="b">
        <v>0</v>
      </c>
    </row>
    <row customHeight="1" ht="11.25">
      <c r="A9" s="0" t="s">
        <v>2792</v>
      </c>
      <c r="B9" s="0" t="b">
        <v>1</v>
      </c>
    </row>
    <row customHeight="1" ht="11.25">
      <c r="A10" s="0" t="s">
        <v>2793</v>
      </c>
      <c r="B10" s="0" t="b">
        <v>0</v>
      </c>
    </row>
    <row customHeight="1" ht="11.25">
      <c r="A11" s="0" t="s">
        <v>2794</v>
      </c>
      <c r="B11" s="0" t="b">
        <v>0</v>
      </c>
    </row>
    <row customHeight="1" ht="11.25">
      <c r="A12" s="0" t="s">
        <v>2795</v>
      </c>
      <c r="B12" s="0" t="b">
        <v>0</v>
      </c>
    </row>
    <row customHeight="1" ht="11.25">
      <c r="A13" s="0" t="s">
        <v>2796</v>
      </c>
      <c r="B13" s="0" t="b">
        <v>0</v>
      </c>
    </row>
    <row customHeight="1" ht="11.25">
      <c r="A14" s="0" t="s">
        <v>2797</v>
      </c>
      <c r="B14" s="0" t="b">
        <v>0</v>
      </c>
    </row>
    <row customHeight="1" ht="11.25">
      <c r="A15" s="0" t="s">
        <v>2798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9877F-DD4C-4F9D-8ABC-DF0BA36EAB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72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A05B2-698E-3AE4-5DA8-D869AC7DE6C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912" width="36.28125" customWidth="1"/>
    <col min="2" max="2" style="5912" width="21.140625" customWidth="1"/>
  </cols>
  <sheetData>
    <row customHeight="1" ht="11.25">
      <c r="A1" s="180" t="s">
        <v>2799</v>
      </c>
      <c r="B1" s="180" t="s">
        <v>2800</v>
      </c>
    </row>
    <row customHeight="1" ht="11.25">
      <c r="A2" s="175" t="s">
        <v>2801</v>
      </c>
      <c r="B2" s="175" t="s">
        <v>2802</v>
      </c>
    </row>
    <row customHeight="1" ht="11.25">
      <c r="A3" s="175" t="s">
        <v>2803</v>
      </c>
      <c r="B3" s="175" t="s">
        <v>2804</v>
      </c>
    </row>
    <row customHeight="1" ht="11.25">
      <c r="A4" s="175" t="s">
        <v>2805</v>
      </c>
      <c r="B4" s="175" t="s">
        <v>2806</v>
      </c>
    </row>
    <row customHeight="1" ht="11.25">
      <c r="A5" s="175" t="s">
        <v>2807</v>
      </c>
      <c r="B5" s="175" t="s">
        <v>2808</v>
      </c>
    </row>
    <row customHeight="1" ht="11.25">
      <c r="A6" s="175" t="s">
        <v>2809</v>
      </c>
      <c r="B6" s="175" t="s">
        <v>2810</v>
      </c>
    </row>
    <row customHeight="1" ht="11.25">
      <c r="A7" s="175" t="s">
        <v>2811</v>
      </c>
      <c r="B7" s="175" t="s">
        <v>2812</v>
      </c>
    </row>
    <row customHeight="1" ht="11.25">
      <c r="A8" s="175" t="s">
        <v>2813</v>
      </c>
      <c r="B8" s="175" t="s">
        <v>2814</v>
      </c>
    </row>
    <row customHeight="1" ht="11.25">
      <c r="A9" s="175" t="s">
        <v>2815</v>
      </c>
      <c r="B9" s="175" t="s">
        <v>2816</v>
      </c>
    </row>
    <row customHeight="1" ht="11.25">
      <c r="A10" s="175" t="s">
        <v>2817</v>
      </c>
      <c r="B10" s="175" t="s">
        <v>2818</v>
      </c>
    </row>
    <row customHeight="1" ht="11.25">
      <c r="A11" s="175" t="s">
        <v>2819</v>
      </c>
      <c r="B11" s="175" t="s">
        <v>2820</v>
      </c>
    </row>
    <row customHeight="1" ht="11.25">
      <c r="A12" s="175" t="s">
        <v>2821</v>
      </c>
      <c r="B12" s="175" t="s">
        <v>2822</v>
      </c>
    </row>
    <row customHeight="1" ht="11.25">
      <c r="A13" s="175" t="s">
        <v>2823</v>
      </c>
      <c r="B13" s="175" t="s">
        <v>2824</v>
      </c>
    </row>
    <row customHeight="1" ht="11.25">
      <c r="A14" s="175" t="s">
        <v>2825</v>
      </c>
      <c r="B14" s="175" t="s">
        <v>2826</v>
      </c>
    </row>
    <row customHeight="1" ht="11.25">
      <c r="A15" s="175" t="s">
        <v>2827</v>
      </c>
      <c r="B15" s="175" t="s">
        <v>2828</v>
      </c>
    </row>
    <row customHeight="1" ht="11.25">
      <c r="A16" s="175" t="s">
        <v>2829</v>
      </c>
      <c r="B16" s="175" t="s">
        <v>2830</v>
      </c>
    </row>
    <row customHeight="1" ht="11.25">
      <c r="A17" s="175" t="s">
        <v>2831</v>
      </c>
      <c r="B17" s="175" t="s">
        <v>2832</v>
      </c>
    </row>
    <row customHeight="1" ht="11.25">
      <c r="A18" s="175" t="s">
        <v>2833</v>
      </c>
      <c r="B18" s="175" t="s">
        <v>2834</v>
      </c>
    </row>
    <row customHeight="1" ht="11.25">
      <c r="A19" s="175" t="s">
        <v>2835</v>
      </c>
      <c r="B19" s="175" t="s">
        <v>2836</v>
      </c>
    </row>
    <row customHeight="1" ht="11.25">
      <c r="A20" s="175" t="s">
        <v>2837</v>
      </c>
      <c r="B20" s="175" t="s">
        <v>2838</v>
      </c>
    </row>
    <row customHeight="1" ht="11.25">
      <c r="A21" s="175" t="s">
        <v>2839</v>
      </c>
      <c r="B21" s="175" t="s">
        <v>2840</v>
      </c>
    </row>
    <row customHeight="1" ht="11.25">
      <c r="A22" s="175" t="s">
        <v>2841</v>
      </c>
      <c r="B22" s="175" t="s">
        <v>2842</v>
      </c>
    </row>
    <row customHeight="1" ht="11.25">
      <c r="A23" s="175" t="s">
        <v>2843</v>
      </c>
      <c r="B23" s="175" t="s">
        <v>2844</v>
      </c>
    </row>
    <row customHeight="1" ht="11.25">
      <c r="A24" s="175" t="s">
        <v>2845</v>
      </c>
      <c r="B24" s="175" t="s">
        <v>2846</v>
      </c>
    </row>
    <row customHeight="1" ht="11.25">
      <c r="A25" s="175" t="s">
        <v>2847</v>
      </c>
      <c r="B25" s="175" t="s">
        <v>2848</v>
      </c>
    </row>
    <row customHeight="1" ht="11.25">
      <c r="A26" s="175" t="s">
        <v>2849</v>
      </c>
      <c r="B26" s="175" t="s">
        <v>2850</v>
      </c>
    </row>
    <row customHeight="1" ht="11.25">
      <c r="A27" s="175" t="s">
        <v>2851</v>
      </c>
      <c r="B27" s="175" t="s">
        <v>2852</v>
      </c>
    </row>
    <row customHeight="1" ht="11.25">
      <c r="A28" s="175" t="s">
        <v>2853</v>
      </c>
      <c r="B28" s="175" t="s">
        <v>2854</v>
      </c>
    </row>
    <row customHeight="1" ht="11.25">
      <c r="A29" s="175" t="s">
        <v>2855</v>
      </c>
      <c r="B29" s="175" t="s">
        <v>2856</v>
      </c>
    </row>
    <row customHeight="1" ht="11.25">
      <c r="A30" s="175" t="s">
        <v>2857</v>
      </c>
      <c r="B30" s="175" t="s">
        <v>2858</v>
      </c>
    </row>
    <row customHeight="1" ht="11.25">
      <c r="A31" s="175" t="s">
        <v>2859</v>
      </c>
      <c r="B31" s="175" t="s">
        <v>2860</v>
      </c>
    </row>
    <row customHeight="1" ht="11.25">
      <c r="A32" s="175" t="s">
        <v>2861</v>
      </c>
      <c r="B32" s="175" t="s">
        <v>2862</v>
      </c>
    </row>
    <row customHeight="1" ht="11.25">
      <c r="A33" s="175" t="s">
        <v>2863</v>
      </c>
      <c r="B33" s="175" t="s">
        <v>2864</v>
      </c>
    </row>
    <row customHeight="1" ht="11.25">
      <c r="A34" s="175" t="s">
        <v>2865</v>
      </c>
      <c r="B34" s="175" t="s">
        <v>2866</v>
      </c>
    </row>
    <row customHeight="1" ht="11.25">
      <c r="A35" s="175" t="s">
        <v>2867</v>
      </c>
      <c r="B35" s="175" t="s">
        <v>2868</v>
      </c>
    </row>
    <row customHeight="1" ht="11.25">
      <c r="A36" s="175" t="s">
        <v>2869</v>
      </c>
      <c r="B36" s="175" t="s">
        <v>2870</v>
      </c>
    </row>
    <row customHeight="1" ht="11.25">
      <c r="A37" s="175" t="s">
        <v>2871</v>
      </c>
      <c r="B37" s="175" t="s">
        <v>2872</v>
      </c>
    </row>
    <row customHeight="1" ht="11.25">
      <c r="A38" s="175" t="s">
        <v>2873</v>
      </c>
      <c r="B38" s="175" t="s">
        <v>2874</v>
      </c>
    </row>
    <row customHeight="1" ht="11.25">
      <c r="A39" s="175" t="s">
        <v>2875</v>
      </c>
      <c r="B39" s="175" t="s">
        <v>2876</v>
      </c>
    </row>
    <row customHeight="1" ht="11.25">
      <c r="A40" s="175" t="s">
        <v>2877</v>
      </c>
      <c r="B40" s="175" t="s">
        <v>2878</v>
      </c>
    </row>
    <row customHeight="1" ht="11.25">
      <c r="A41" s="175" t="s">
        <v>2879</v>
      </c>
      <c r="B41" s="175" t="s">
        <v>2880</v>
      </c>
    </row>
    <row customHeight="1" ht="11.25">
      <c r="A42" s="175" t="s">
        <v>2881</v>
      </c>
      <c r="B42" s="175" t="s">
        <v>2882</v>
      </c>
    </row>
    <row customHeight="1" ht="11.25">
      <c r="A43" s="175" t="s">
        <v>2883</v>
      </c>
      <c r="B43" s="175" t="s">
        <v>2884</v>
      </c>
    </row>
    <row customHeight="1" ht="11.25">
      <c r="A44" s="175" t="s">
        <v>2885</v>
      </c>
      <c r="B44" s="175" t="s">
        <v>2886</v>
      </c>
    </row>
    <row customHeight="1" ht="11.25">
      <c r="A45" s="175" t="s">
        <v>2887</v>
      </c>
      <c r="B45" s="175" t="s">
        <v>2888</v>
      </c>
    </row>
    <row customHeight="1" ht="11.25">
      <c r="A46" s="175" t="s">
        <v>2889</v>
      </c>
      <c r="B46" s="175" t="s">
        <v>2890</v>
      </c>
    </row>
    <row customHeight="1" ht="11.25">
      <c r="A47" s="175" t="s">
        <v>2891</v>
      </c>
      <c r="B47" s="175" t="s">
        <v>2892</v>
      </c>
    </row>
    <row customHeight="1" ht="11.25">
      <c r="A48" s="175" t="s">
        <v>2893</v>
      </c>
      <c r="B48" s="175" t="s">
        <v>2894</v>
      </c>
    </row>
    <row customHeight="1" ht="11.25">
      <c r="A49" s="175" t="s">
        <v>2895</v>
      </c>
      <c r="B49" s="175" t="s">
        <v>2896</v>
      </c>
    </row>
    <row customHeight="1" ht="11.25">
      <c r="A50" s="175" t="s">
        <v>2897</v>
      </c>
      <c r="B50" s="175" t="s">
        <v>2898</v>
      </c>
    </row>
    <row customHeight="1" ht="11.25">
      <c r="A51" s="175" t="s">
        <v>2899</v>
      </c>
      <c r="B51" s="175" t="s">
        <v>2900</v>
      </c>
    </row>
    <row customHeight="1" ht="11.25">
      <c r="A52" s="175" t="s">
        <v>2901</v>
      </c>
      <c r="B52" s="175" t="s">
        <v>2902</v>
      </c>
    </row>
    <row customHeight="1" ht="11.25">
      <c r="A53" s="175" t="s">
        <v>2903</v>
      </c>
      <c r="B53" s="175" t="s">
        <v>2904</v>
      </c>
    </row>
    <row customHeight="1" ht="11.25">
      <c r="A54" s="175" t="s">
        <v>2905</v>
      </c>
      <c r="B54" s="175" t="s">
        <v>2906</v>
      </c>
    </row>
    <row customHeight="1" ht="11.25">
      <c r="A55" s="175" t="s">
        <v>2907</v>
      </c>
      <c r="B55" s="175" t="s">
        <v>2908</v>
      </c>
    </row>
    <row customHeight="1" ht="11.25">
      <c r="A56" s="175" t="s">
        <v>2909</v>
      </c>
      <c r="B56" s="175" t="s">
        <v>2910</v>
      </c>
    </row>
    <row customHeight="1" ht="11.25">
      <c r="A57" s="175" t="s">
        <v>2911</v>
      </c>
      <c r="B57" s="175" t="s">
        <v>2912</v>
      </c>
    </row>
    <row customHeight="1" ht="11.25">
      <c r="A58" s="175" t="s">
        <v>2913</v>
      </c>
      <c r="B58" s="175" t="s">
        <v>2914</v>
      </c>
    </row>
    <row customHeight="1" ht="11.25">
      <c r="A59" s="175" t="s">
        <v>2915</v>
      </c>
      <c r="B59" s="175" t="s">
        <v>2916</v>
      </c>
    </row>
    <row customHeight="1" ht="11.25">
      <c r="A60" s="175" t="s">
        <v>2917</v>
      </c>
      <c r="B60" s="175" t="s">
        <v>2918</v>
      </c>
    </row>
    <row customHeight="1" ht="11.25">
      <c r="A61" s="175"/>
      <c r="B61" s="175" t="s">
        <v>2919</v>
      </c>
    </row>
    <row customHeight="1" ht="11.25">
      <c r="A62" s="175"/>
      <c r="B62" s="175" t="s">
        <v>2920</v>
      </c>
    </row>
    <row customHeight="1" ht="11.25">
      <c r="A63" s="175"/>
      <c r="B63" s="175" t="s">
        <v>2921</v>
      </c>
    </row>
    <row customHeight="1" ht="11.25">
      <c r="A64" s="175"/>
      <c r="B64" s="175" t="s">
        <v>2922</v>
      </c>
    </row>
    <row customHeight="1" ht="11.25">
      <c r="A65" s="175"/>
      <c r="B65" s="175" t="s">
        <v>2923</v>
      </c>
    </row>
    <row customHeight="1" ht="11.25">
      <c r="A66" s="175"/>
      <c r="B66" s="175" t="s">
        <v>2924</v>
      </c>
    </row>
    <row customHeight="1" ht="11.25">
      <c r="A67" s="175"/>
      <c r="B67" s="175" t="s">
        <v>2925</v>
      </c>
    </row>
    <row customHeight="1" ht="11.25">
      <c r="A68" s="175"/>
      <c r="B68" s="175" t="s">
        <v>2926</v>
      </c>
    </row>
    <row customHeight="1" ht="11.25">
      <c r="A69" s="175"/>
      <c r="B69" s="175" t="s">
        <v>2927</v>
      </c>
    </row>
    <row customHeight="1" ht="11.25">
      <c r="A70" s="175"/>
      <c r="B70" s="175" t="s">
        <v>2928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DD16A-5171-FD7A-AB07-0DC2A2309BA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912" width="3.7109375" customWidth="1"/>
    <col min="2" max="2" style="5912" width="90.7109375" customWidth="1"/>
    <col min="3" max="4" style="5912" width="9.140625"/>
  </cols>
  <sheetData>
    <row customHeight="1" ht="11.25">
      <c r="B1" s="206" t="s">
        <v>2929</v>
      </c>
    </row>
    <row customHeight="1" ht="90">
      <c r="B2" s="207" t="s">
        <v>2930</v>
      </c>
    </row>
    <row customHeight="1" ht="67.5">
      <c r="B3" s="207" t="s">
        <v>2931</v>
      </c>
    </row>
    <row customHeight="1" ht="33.75">
      <c r="B4" s="207" t="s">
        <v>2932</v>
      </c>
    </row>
    <row customHeight="1" ht="11.25">
      <c r="B5" s="207" t="s">
        <v>2933</v>
      </c>
    </row>
    <row customHeight="1" ht="22.5">
      <c r="B6" s="207" t="s">
        <v>2934</v>
      </c>
    </row>
    <row customHeight="1" ht="22.5">
      <c r="B7" s="207" t="s">
        <v>2935</v>
      </c>
    </row>
    <row customHeight="1" ht="22.5">
      <c r="B8" s="207" t="s">
        <v>2936</v>
      </c>
    </row>
    <row customHeight="1" ht="22.5">
      <c r="B9" s="207" t="s">
        <v>2937</v>
      </c>
    </row>
    <row customHeight="1" ht="56.25">
      <c r="B10" s="207" t="s">
        <v>2938</v>
      </c>
    </row>
    <row customHeight="1" ht="12.75">
      <c r="B11" s="272" t="s">
        <v>2939</v>
      </c>
    </row>
    <row customHeight="1" ht="11.25">
      <c r="B12" s="206" t="s">
        <v>2940</v>
      </c>
    </row>
    <row customHeight="1" ht="22.5">
      <c r="B13" s="207" t="s">
        <v>2941</v>
      </c>
    </row>
    <row customHeight="1" ht="67.5">
      <c r="B14" s="207" t="s">
        <v>2942</v>
      </c>
    </row>
    <row customHeight="1" ht="22.5">
      <c r="B15" s="207" t="s">
        <v>2943</v>
      </c>
    </row>
    <row customHeight="1" ht="11.25">
      <c r="B16" s="206" t="s">
        <v>2944</v>
      </c>
      <c r="D16" s="213"/>
    </row>
    <row customHeight="1" ht="33.75">
      <c r="B17" s="207" t="s">
        <v>2945</v>
      </c>
    </row>
    <row customHeight="1" ht="33.75">
      <c r="B18" s="207" t="s">
        <v>2946</v>
      </c>
    </row>
    <row customHeight="1" ht="11.25">
      <c r="B19" s="207" t="s">
        <v>2947</v>
      </c>
    </row>
    <row customHeight="1" ht="33.75">
      <c r="B20" s="207" t="s">
        <v>2948</v>
      </c>
    </row>
    <row customHeight="1" ht="11.25">
      <c r="B21" s="206" t="s">
        <v>2949</v>
      </c>
    </row>
    <row customHeight="1" ht="11.25">
      <c r="B22" s="207" t="s">
        <v>2950</v>
      </c>
    </row>
    <row r="24" customHeight="1" ht="22.5">
      <c r="B24" s="274" t="s">
        <v>2951</v>
      </c>
    </row>
    <row r="26" customHeight="1" ht="11.25">
      <c r="B26" s="206" t="s">
        <v>2952</v>
      </c>
    </row>
    <row customHeight="1" ht="22.5">
      <c r="B27" s="273" t="s">
        <v>406</v>
      </c>
    </row>
    <row customHeight="1" ht="56.25">
      <c r="B28" s="273" t="s">
        <v>2953</v>
      </c>
    </row>
    <row customHeight="1" ht="11.25">
      <c r="B29" s="323" t="s">
        <v>2954</v>
      </c>
    </row>
    <row customHeight="1" ht="22.5">
      <c r="B30" s="273" t="s">
        <v>2955</v>
      </c>
    </row>
    <row r="32" customHeight="1" ht="11.25">
      <c r="A32" s="301"/>
      <c r="B32" s="302" t="s">
        <v>2956</v>
      </c>
    </row>
    <row customHeight="1" ht="14.25">
      <c r="A33" s="303">
        <v>1</v>
      </c>
      <c r="B33" s="304" t="s">
        <v>2957</v>
      </c>
    </row>
    <row customHeight="1" ht="14.25">
      <c r="A34" s="303">
        <v>2</v>
      </c>
      <c r="B34" s="304" t="s">
        <v>2958</v>
      </c>
    </row>
    <row customHeight="1" ht="11.25">
      <c r="B35" s="302" t="s">
        <v>2959</v>
      </c>
    </row>
    <row customHeight="1" ht="11.25">
      <c r="B36" s="304" t="s">
        <v>2960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